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<sst xmlns="http://schemas.openxmlformats.org/spreadsheetml/2006/main" count="1578" uniqueCount="664">
  <si>
    <t>Stampa  Intero Modello  in data : 19/7/2019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</si>
  <si>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</si>
  <si>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</si>
  <si>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</si>
  <si>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</si>
  <si>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</si>
  <si>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COMUNI</t>
  </si>
  <si>
    <t xml:space="preserve">Istituzione : </t>
  </si>
  <si>
    <t>8108 - VILLASANTA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</si>
  <si>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</si>
  <si>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</si>
  <si>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</si>
  <si>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</si>
  <si>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</si>
  <si>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</si>
  <si>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</si>
  <si>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</si>
  <si>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</si>
  <si>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</si>
  <si>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</si>
  <si>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</si>
  <si>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</si>
  <si>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</si>
  <si>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</si>
  <si>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</si>
  <si>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</si>
  <si>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</si>
  <si>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</si>
  <si>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</si>
  <si>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</si>
  <si>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</si>
  <si>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</si>
  <si>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</si>
  <si>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</si>
  <si>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</si>
  <si>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</si>
  <si>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</si>
  <si>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</si>
  <si>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</si>
  <si>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</si>
  <si>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</si>
  <si>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</si>
  <si>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</si>
  <si>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</si>
  <si>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</si>
  <si>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SI1A Convenzioni</t>
  </si>
  <si>
    <t>Il Modello inviato risulta certificato in data : 22/06/2019</t>
  </si>
  <si>
    <t>Il Modello inviato è stato certificato la prima volta in data : 22/06/2019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</si>
  <si>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</si>
  <si>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</si>
  <si>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</si>
  <si>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</si>
  <si>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</si>
  <si>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</si>
  <si>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</si>
  <si>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</si>
  <si>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</si>
  <si>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</si>
  <si>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</si>
  <si>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</si>
  <si>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</si>
  <si>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</si>
  <si>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</si>
  <si>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</si>
  <si>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</si>
  <si>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</si>
  <si>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</si>
  <si>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</si>
  <si>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</si>
  <si>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</si>
  <si>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</si>
  <si>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</si>
  <si>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</si>
  <si>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</si>
  <si>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</si>
  <si>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</si>
  <si>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</si>
  <si>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GP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</si>
  <si>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</si>
  <si>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</si>
  <si>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</si>
  <si>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</si>
  <si>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</si>
  <si>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</si>
  <si>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</si>
  <si>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</si>
  <si>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15/07/2019 01:15:23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</si>
  <si>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</si>
  <si>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</si>
  <si>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</si>
  <si>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</si>
  <si>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</si>
  <si>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2016</t>
  </si>
  <si>
    <t>2017</t>
  </si>
  <si>
    <t>SEGRETARI COMUNALI E PROVINCIALI</t>
  </si>
  <si>
    <t>CATEGORIA D</t>
  </si>
  <si>
    <t>CATEGORIA C</t>
  </si>
  <si>
    <t>CATEGORIA B</t>
  </si>
  <si>
    <t>CATEGORIA A</t>
  </si>
  <si>
    <t>RESTANTE PERSONALE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</si>
  <si>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</si>
  <si>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</si>
  <si>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</si>
  <si>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</si>
  <si>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</si>
  <si>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</si>
  <si>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</si>
  <si>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</si>
  <si>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</si>
  <si>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</si>
  <si>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</t>
  </si>
  <si>
    <t>0,42</t>
  </si>
  <si>
    <t>17,98</t>
  </si>
  <si>
    <t>15,3</t>
  </si>
  <si>
    <t>14,84</t>
  </si>
  <si>
    <t>38,41</t>
  </si>
  <si>
    <t>37,78</t>
  </si>
  <si>
    <t>38,16</t>
  </si>
  <si>
    <t>23,02</t>
  </si>
  <si>
    <t>21,82</t>
  </si>
  <si>
    <t>21,09</t>
  </si>
  <si>
    <t>2,64</t>
  </si>
  <si>
    <t>0,5</t>
  </si>
  <si>
    <t>83,05</t>
  </si>
  <si>
    <t>77,97</t>
  </si>
  <si>
    <t>77,23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</si>
  <si>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</si>
  <si>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</si>
  <si>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</si>
  <si>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</si>
  <si>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</si>
  <si>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</si>
  <si>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</si>
  <si>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</si>
  <si>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</si>
  <si>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</si>
  <si>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</si>
  <si>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</si>
  <si>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</si>
  <si>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</si>
  <si>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</si>
  <si>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</si>
  <si>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</si>
  <si>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</si>
  <si>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</si>
  <si>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</si>
  <si>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</si>
  <si>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</si>
  <si>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</si>
  <si>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</si>
  <si>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</si>
  <si>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</si>
  <si>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</si>
  <si>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</si>
  <si>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</si>
  <si>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</si>
  <si>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</si>
  <si>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</si>
  <si>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</si>
  <si>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</si>
  <si>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</si>
  <si>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</si>
  <si>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</si>
  <si>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</si>
  <si>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</si>
  <si>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00745580969</t>
  </si>
  <si>
    <t xml:space="preserve">Codice Fiscale : </t>
  </si>
  <si>
    <t>03245720150</t>
  </si>
  <si>
    <t xml:space="preserve">Telefono : </t>
  </si>
  <si>
    <t>039237541</t>
  </si>
  <si>
    <t xml:space="preserve">Fax : </t>
  </si>
  <si>
    <t>039305042</t>
  </si>
  <si>
    <t xml:space="preserve">Email : </t>
  </si>
  <si>
    <t>laura.castoldi@comune.villasanta.mb.it</t>
  </si>
  <si>
    <t xml:space="preserve">Via : </t>
  </si>
  <si>
    <t>PIAZZA MARTIRI DELLA LIBERTA</t>
  </si>
  <si>
    <t xml:space="preserve">Numero Civico : </t>
  </si>
  <si>
    <t>6</t>
  </si>
  <si>
    <t xml:space="preserve">C.A.P. : </t>
  </si>
  <si>
    <t>20852</t>
  </si>
  <si>
    <t xml:space="preserve">Città : </t>
  </si>
  <si>
    <t>VILLASANTA</t>
  </si>
  <si>
    <t xml:space="preserve">Provincia : </t>
  </si>
  <si>
    <t>MB</t>
  </si>
  <si>
    <t xml:space="preserve">Codice Catastale : </t>
  </si>
  <si>
    <t>M017</t>
  </si>
  <si>
    <t xml:space="preserve">Popolazione residente : </t>
  </si>
  <si>
    <t>13992</t>
  </si>
  <si>
    <t xml:space="preserve">Superficie(Kmq) : </t>
  </si>
  <si>
    <t>4.86</t>
  </si>
  <si>
    <t xml:space="preserve">Indirizzo pagina web dell'ente : </t>
  </si>
  <si>
    <t>www.comune.villasanta.mb.it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</si>
  <si>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</si>
  <si>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</si>
  <si>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</si>
  <si>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</si>
  <si>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</si>
  <si>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</si>
  <si>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CASTOLDI</t>
  </si>
  <si>
    <t>LAURA MARIA</t>
  </si>
  <si>
    <t>039/23754211</t>
  </si>
  <si>
    <t>039/23754231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</si>
  <si>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</si>
  <si>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</si>
  <si>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</si>
  <si>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</si>
  <si>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</si>
  <si>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 xml:space="preserve"> </t>
  </si>
  <si>
    <t>INDICARE IL NUMERO DEI CONTRATTI DI COLLABORAZIONE COORDINATA E CONTINUATIVA.</t>
  </si>
  <si>
    <t>INDICARE IL NUMERO DEGLI INCARICHI LIBERO PROFESSIONALE, DI STUDIO, RICERCA E CONSULENZA.</t>
  </si>
  <si>
    <t>25</t>
  </si>
  <si>
    <t>INDICARE IL NUMERO DI CONTRATTI PER PRESTAZIONI PROFESSIONALI CONSISTENTI NELLA RESA DI SERVIZI O ADEMPIMENTI OBBLIGATORI PER LEGGE.</t>
  </si>
  <si>
    <t>24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</si>
  <si>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</si>
  <si>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</si>
  <si>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997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</si>
  <si>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</si>
  <si>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</si>
  <si>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</si>
  <si>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7</t>
  </si>
  <si>
    <t>INDICARE IL NUMERO DELLE UNITÀ RILEVATE IN TABELLA 1 TRA I "PRESENTI AL 31.12" CHE RISULTAVANO TITOLARI DI PERMESSI AI SENSI DELL'ART. 42, C.5 D.LGS.151/2001 E S.M.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</si>
  <si>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</si>
  <si>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</si>
  <si>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</si>
  <si>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</si>
  <si>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</si>
  <si>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</si>
  <si>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>11477</t>
  </si>
  <si>
    <t>IMPORTO DEL LIMITE DI CUI ALL'ART .1, COMMA 557-QUATER O ART. 1, COMMA 562 DELLA LEGGE N. 296/2006 O DI ANALOGHE DISPOSIZIONI DELLE REGIONI E PROVINCE AUTONOME</t>
  </si>
  <si>
    <t>3322214</t>
  </si>
  <si>
    <t xml:space="preserve">Note e chiarimenti alla rilevazione : </t>
  </si>
  <si>
    <t>Componenti Collegio dei Revisori (o Organo Equivalente)</t>
  </si>
  <si>
    <t>EMail (sostituisce l'ENTE RAPPRESENTATO delle rilevazioni precedenti)</t>
  </si>
  <si>
    <t>TOMMASINI</t>
  </si>
  <si>
    <t>GERMANO</t>
  </si>
  <si>
    <t>gtommasini@studiotommasini.it</t>
  </si>
  <si>
    <t>Scheda Informativa 1A</t>
  </si>
  <si>
    <t>L'Ente fa parte di una "Unione di Comuni", ai sensi dell'art. 32 del d.lgs 267/2000 o di analoghe disposizioni delle Regioni e Province Autonome?</t>
  </si>
  <si>
    <t>Nel caso in cui siano stati esternalizzati dei servizi, l'Ente ha adempiuto a quanto previsto dall'articolo 6-bis del d.lgs. 165/2001 come modificato dall'art. 4 c. 2 del d.lgs. 75/2017?</t>
  </si>
  <si>
    <t>E' stato adottato il piano triennale dei fabbisogni di personale previsto dall'art.6, co 2, dlgs 165/2001 modificato dall'art.4 dlgs 75/2017 o analoghe disposizioni delle Regioni e Province Autonome?</t>
  </si>
  <si>
    <t>SI</t>
  </si>
  <si>
    <t>E' stato adottato il piano annuale delle assunzioni previsto o di analoghe disposizioni delle Regioni e Province Autonome?</t>
  </si>
  <si>
    <t xml:space="preserve">Al 31.12 le funzioni di Direttore Generale erano svolte da:  </t>
  </si>
  <si>
    <t xml:space="preserve"> - Soggetto appositamente incaricato; </t>
  </si>
  <si>
    <t xml:space="preserve"> - Segretario comunale (art. 108 comma 4 d.lgs. 267/2000)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</si>
  <si>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</si>
  <si>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</si>
  <si>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</si>
  <si>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32</t>
  </si>
  <si>
    <t>L'Ente, con popolazione compresa tra 1.000 e 3.000 abitanti, si è avvalso della facoltà assunzionale prevista?</t>
  </si>
  <si>
    <t xml:space="preserve">Numero di unità di personale assunte come stagionali a progetto </t>
  </si>
  <si>
    <t>Numero di persone in ingresso o uscita con mobilità fra pubblico e privato ex art. 23 bis comma 7 d.lgs.165/2001 o di analoghe disposizioni delle Regioni e Province Autonome</t>
  </si>
  <si>
    <t xml:space="preserve">L'Ente ha provveduto a reinternalizzare funzioni o servizi? </t>
  </si>
  <si>
    <t>In caso di risposta affermativa si passa alla sottodomanda:</t>
  </si>
  <si>
    <t>Ha riassorbito il personale già dipendente di amministrazioni pubbliche secondo quanto previsto dall'art. 19 c. 8 del dlgs. n. 175/2016?</t>
  </si>
  <si>
    <t>L'Ente ha proceduto alla revisione annuale delle partecipazioni societarie TUSP n. 175/2016?</t>
  </si>
  <si>
    <t>Numero di dirigenti della polizia locale</t>
  </si>
  <si>
    <t>0</t>
  </si>
  <si>
    <t>Numero appartenenti alla polizia locale di categoria D</t>
  </si>
  <si>
    <t>Numero appartenenti alla polizia locale di categoria C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</si>
  <si>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</si>
  <si>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</si>
  <si>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</si>
  <si>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Quanti ex LSU/LPU/ASU sono stati stabilizzati (a tempo indeterminato) nell'anno di rilevazione?</t>
  </si>
  <si>
    <t>Quanti ex LSU/LPU/ASU sono stati contrattualizzati a tempo determinato nell'anno di rilevazione?</t>
  </si>
  <si>
    <t>Quanti ex LSU/LPU/ASU, già contrattualizzati a tempo determinato, hanno avuto proroga nell'anno di rilevazione?</t>
  </si>
  <si>
    <t>L'ente ha rispettato l'equilibrio dei saldi di finanza pubblica?</t>
  </si>
  <si>
    <t>E' stato rispettato l'art. 1 c. 557 e il comma 557-quater, l.f. per l'anno 2007 e o analoga disposizione delle Regioni e Province Autonome?</t>
  </si>
  <si>
    <t>Per i Comuni sotto i 1.000 abitanti e per le Unioni è stato rispettato l'art. 1 c. 562, l.f. per l'anno 2007 o l'art. 1, comma 229, l.s. 2016 o analoga disposizione delle Regioni e Province Autonome?</t>
  </si>
  <si>
    <t>NON TENUTO</t>
  </si>
  <si>
    <t>E' stato adottato il piano triennale straordinario di assunzioni a tempo indeterminato di personale insegnante ed educativo?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</si>
  <si>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</si>
  <si>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</si>
  <si>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</si>
  <si>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</si>
  <si>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</si>
  <si>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Data di certificazione della sola costituzione del fondo/i specificamente riferita all'anno di rilevazione, da indicare solo in assenza di certificazione del contratto integrativo (art. 40-bis, c.1 del Dlgs 165/2001)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</si>
  <si>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</si>
  <si>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Data di certificazione congiunta della costituzione del fondo 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</si>
  <si>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</si>
  <si>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</si>
  <si>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della decurtazione permanente ai sensi dell'art. 1, c. 456 della L. 147/2013 apportata al fondo/i dell'anno corrente (euro)</t>
  </si>
  <si>
    <t>Importo del fondo/i anno 2016 come certificato dall'organo di controllo in sede di validazione fondo/i 2016 (euro)</t>
  </si>
  <si>
    <t>Importo del limite 2016 come certificato dall'organo di controllo in sede di validazione del fondo/i dell'anno corrente (euro)</t>
  </si>
  <si>
    <t>(eventuale) Importo della decurtazione al fondo/i dell'anno corrente per il recupero delle risorse erogate in eccesso ai sensi dell'art. 40, c. 3-quinquies del Dlgs 165/2001 (euro)</t>
  </si>
  <si>
    <t>(eventuale) Importo della decurtazione al fondo dell'anno corrente per il recupero delle risorse erogate in eccesso ai sensi dell'art. 4, c. 1 del DL 16/2014 (euro)</t>
  </si>
  <si>
    <t>(eventuale) Importo del co-finanziamento al recupero riferito alla annualità corrente del recupero di risorse in eccesso ai sensi dell'art. 4, c. 2 del DL 16/2014 (euro)</t>
  </si>
  <si>
    <t>ORGANIZZAZIONE E INCARICHI</t>
  </si>
  <si>
    <t>Numero complessivo di funzioni dirigenziali previste nell'ordinamento</t>
  </si>
  <si>
    <t>Numero di posizioni dirigenziali preposte alle strutture organizzative complesse ai sensi dell'art. 27, c. 5 del Ccnl 23.12.1999 e s.m.i. effettivamente coperte alla data del 31.12 dell'anno di rilevazione</t>
  </si>
  <si>
    <t>Valore medio su base annua della retribuzione di posizione previsto per le strutture organizzative complesse di cui all'art. 27, c. 5 del Ccnl 23.12.1999 e s.m.i. (euro)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</si>
  <si>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</si>
  <si>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</si>
  <si>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</si>
  <si>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Valore unitario su base annua della retribuzione di posizione previsto per la fascia più elevata (euro)</t>
  </si>
  <si>
    <t>Valore unitario su base annua della retribuzione di posizione previsto per la fascia meno elevata (euro)</t>
  </si>
  <si>
    <t>Valore unitario su base annua della retribuzione di posizione previsto per le restanti fasce (valore medio in euro)</t>
  </si>
  <si>
    <t>Numero di posizioni dirigenziali effettivamente coperte alla data del 31.12 dell'anno di rilevazione con incarico ad interim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</si>
  <si>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</si>
  <si>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</si>
  <si>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</si>
  <si>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</si>
  <si>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</si>
  <si>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</si>
  <si>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</si>
  <si>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</si>
  <si>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</si>
  <si>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</si>
  <si>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</si>
  <si>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</si>
  <si>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</si>
  <si>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</si>
  <si>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</si>
  <si>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</si>
  <si>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</si>
  <si>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PERSONALE NON DIRIGENTE</t>
  </si>
  <si>
    <t>28-12-2018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</si>
  <si>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</si>
  <si>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116805</t>
  </si>
  <si>
    <t>Importo complessivo delle voci del fondo/i dell'anno corrente non interessate dal limite di cui all'art. 23 c. 2 del Dlgs 75/2017 (in euro, es. somme non utilizzate fondo anno prec., incentivi funzioni tecniche ecc.)</t>
  </si>
  <si>
    <t>2500</t>
  </si>
  <si>
    <t>Importo del limite di cui all'art. 9, comma 28 del decreto legge n. 78/2010 riferito all'anno corrente (euro)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</si>
  <si>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</si>
  <si>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0,20% MONTE SALARI 2001 ALTE PROFESSIONALITA'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</si>
  <si>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</si>
  <si>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3717</t>
  </si>
  <si>
    <t>L'importo di cui all'art. 32, c. 7 Ccnl 22.1.2004, inizialmente escluso dal fondo 2017, vi è stato ricompreso, previa certificazione del Collegio dei revisori dei conti, secondo le indicazioni dell'ARAN (S/N)?</t>
  </si>
  <si>
    <t>Il limite 2016 di cui all'art. 23 c. 2 del Dlgs 75/2017 è stato rettificato includendo il valore di cui all'rt. 32 c. 7 del Ccnl 22.1.2004 secondo le indicazioni del MEF (S/N)?</t>
  </si>
  <si>
    <t>Numero totale delle posizioni di lavoro dell'area delle posizioni organizzative previste nell'ordinamento ai sensi degli artt.13 o 17 del Ccnl 22.5.2018</t>
  </si>
  <si>
    <t>Numero di posizioni organizzative effettivamente coperte alla data del 31.12 dell'anno di rilevazione per la fascia più elevata</t>
  </si>
  <si>
    <t>2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</si>
  <si>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</si>
  <si>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</si>
  <si>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4</t>
  </si>
  <si>
    <t>12500</t>
  </si>
  <si>
    <t>10000</t>
  </si>
  <si>
    <t>11150</t>
  </si>
  <si>
    <t>Numero complessivo di incarichi di specifica responsabilità ai sensi dell'art. 70-quinquies, c. 1, Ccnl 22.5.2018 in essere al 31.12 dell'anno di rilevazione</t>
  </si>
  <si>
    <t>10</t>
  </si>
  <si>
    <t>PROGRESSIONI ECONOMICHE ORIZZONTALI A VALERE SUL FONDO DELL'ANNO DI RILEVAZIONE</t>
  </si>
  <si>
    <t>E' stata verificata la sussistenza del requisito di cui all'art. 16, c. 6 del Ccnl 22.5.2018 ai fini delle PEO (S/N) 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</si>
  <si>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</si>
  <si>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</si>
  <si>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sono riferite ad un numero limitato di dipendenti (cioè non superiori al 50% degli aventi diritto) ed operate con carattere di selettività secondo quanto previsto dallart. 23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</si>
  <si>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</si>
  <si>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 (euro)</t>
  </si>
  <si>
    <t>L'ente ha rispettato l'indicazione di cui all'art. 68 c. 3 del Ccnl 22.5.2018 di destinare almeno il 30% delle risorse variabili del fondo dell'anno di rilevazione a performance Individuale (S/N)?</t>
  </si>
  <si>
    <t>Importo totale della performance individuale erogata a valere sul fondo dell'anno di rilevazione (euro)</t>
  </si>
  <si>
    <t>Importo totale della performance organizzativa erogata a valere sul fondo dell'anno di rilevazione (euro)</t>
  </si>
  <si>
    <t>Importo totale della performance (individuale e organizzativa) non erogata a seguito della valutazione non piena con riferimento al fondo dell'anno di rilevazione (euro)</t>
  </si>
  <si>
    <t>Importo totale della retribuzione di risultato riferita ad incarichi dell'area delle posizioni organizzative, erogato a valere sull'anno di rilevazione (euro)</t>
  </si>
  <si>
    <t>Importo totale della retribuzione di risultato relativo ad incarichi dell'area delle posizioni organizzative, non erogato a seguito della valutazione non piena con riferimento all'anno di rilevazione (euro)</t>
  </si>
  <si>
    <t>% delle risorse aggiuntive di cui all'art. 67, c. 5, lettera b) del Ccnl 22.5.2018 (variabile) in proporzione alle risorse stabili del fondo dell'anno di rilevazione</t>
  </si>
  <si>
    <t>Viene effettuata la valutazione delle prestazioni e dei risultati dei dipendenti (art. 6 del Ccnl 31.3.1999) (S/N) ?</t>
  </si>
  <si>
    <t>SINGOLA</t>
  </si>
  <si>
    <t>Quale è il valore massimo in percentuale dell'indennità di risultato rispetto all'indennità di posizione (art.10, c. 3 del Ccnl 31.3.1999)?</t>
  </si>
  <si>
    <t>25,00 %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</si>
  <si>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</si>
  <si>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</si>
  <si>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</si>
  <si>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</si>
  <si>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</si>
  <si>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</si>
  <si>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</si>
  <si>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</si>
  <si>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</si>
  <si>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POSIZIONE ECONOMICA D5</t>
  </si>
  <si>
    <t>POSIZIONE ECONOMICA D4</t>
  </si>
  <si>
    <t>POSIZIONE ECONOMICA D3</t>
  </si>
  <si>
    <t>POSIZIONE ECONOMICA D1</t>
  </si>
  <si>
    <t>POSIZIONE ECONOMICA C5</t>
  </si>
  <si>
    <t>POSIZIONE ECONOMICA C4</t>
  </si>
  <si>
    <t>POSIZIONE ECONOMICA C3</t>
  </si>
  <si>
    <t>POSIZIONE ECONOMICA C2</t>
  </si>
  <si>
    <t>POSIZIONE ECONOMICA C1</t>
  </si>
  <si>
    <t>POSIZ.ECON. B6 PROFILI ACCESSO B3</t>
  </si>
  <si>
    <t>POSIZ.ECON. B5 PROFILI ACCESSO B3</t>
  </si>
  <si>
    <t>POSIZ.ECON. B5 PROFILI ACCESSO B1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</si>
  <si>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</si>
  <si>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</si>
  <si>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</si>
  <si>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</si>
  <si>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</si>
  <si>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A4</t>
  </si>
  <si>
    <t>POSIZIONE ECONOMICA A3</t>
  </si>
  <si>
    <t>POSIZIONE ECONOMICA A2</t>
  </si>
  <si>
    <t>COLLABORATORE A T.D. ART. 90 TUEL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</si>
  <si>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</si>
  <si>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</si>
  <si>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</si>
  <si>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</si>
  <si>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</si>
  <si>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</si>
  <si>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</si>
  <si>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</si>
  <si>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</si>
  <si>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</si>
  <si>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</si>
  <si>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</si>
  <si>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</si>
  <si>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</si>
  <si>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</si>
  <si>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</si>
  <si>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</si>
  <si>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</si>
  <si>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</si>
  <si>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</si>
  <si>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</si>
  <si>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</t>
  </si>
  <si>
    <t>Personale dell'Amministrazione - personale in aspettativa</t>
  </si>
  <si>
    <t>Personale Esterno - comandati/distaccati</t>
  </si>
  <si>
    <t>Personale Esterno - fuori ruolo</t>
  </si>
  <si>
    <t>Personale Esterno - convenzioni</t>
  </si>
  <si>
    <t>SEGRETARIO B</t>
  </si>
  <si>
    <t>T4 Passaggi di Ruolo/Posizione Economica/Profilo</t>
  </si>
  <si>
    <t xml:space="preserve"> LA TABELLA NON RISULTA RILEVATA 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</si>
  <si>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</si>
  <si>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</si>
  <si>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</si>
  <si>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</si>
  <si>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</si>
  <si>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</si>
  <si>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</si>
  <si>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</si>
  <si>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</si>
  <si>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</si>
  <si>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</si>
  <si>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</si>
  <si>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</si>
  <si>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</si>
  <si>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</si>
  <si>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</si>
  <si>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</si>
  <si>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</si>
  <si>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Personale assunto con procedure art.20 d.lgs. 75/2017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</si>
  <si>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</si>
  <si>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</si>
  <si>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</si>
  <si>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</si>
  <si>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</si>
  <si>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</si>
  <si>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</si>
  <si>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</si>
  <si>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</si>
  <si>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</si>
  <si>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</si>
  <si>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</si>
  <si>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</si>
  <si>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</si>
  <si>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</si>
  <si>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</si>
  <si>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</si>
  <si>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</si>
  <si>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</si>
  <si>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</si>
  <si>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</si>
  <si>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</si>
  <si>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</si>
  <si>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</si>
  <si>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</si>
  <si>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</si>
  <si>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</si>
  <si>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</si>
  <si>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</si>
  <si>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</si>
  <si>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</si>
  <si>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</si>
  <si>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</si>
  <si>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</si>
  <si>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</si>
  <si>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</si>
  <si>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</si>
  <si>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</si>
  <si>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</si>
  <si>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</si>
  <si>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</si>
  <si>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</si>
  <si>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</si>
  <si>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</si>
  <si>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</si>
  <si>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</si>
  <si>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</si>
  <si>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</si>
  <si>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</si>
  <si>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</si>
  <si>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</si>
  <si>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</si>
  <si>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</si>
  <si>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</si>
  <si>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</si>
  <si>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</si>
  <si>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</si>
  <si>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</si>
  <si>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</si>
  <si>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</si>
  <si>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</si>
  <si>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</si>
  <si>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</si>
  <si>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</si>
  <si>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</si>
  <si>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</si>
  <si>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</si>
  <si>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</si>
  <si>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</si>
  <si>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</si>
  <si>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</si>
  <si>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</si>
  <si>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</si>
  <si>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</si>
  <si>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</si>
  <si>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</si>
  <si>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</si>
  <si>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</si>
  <si>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</si>
  <si>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</si>
  <si>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</si>
  <si>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</si>
  <si>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</si>
  <si>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</si>
  <si>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</si>
  <si>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</si>
  <si>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</si>
  <si>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</si>
  <si>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</si>
  <si>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</si>
  <si>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</si>
  <si>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</si>
  <si>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</si>
  <si>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</si>
  <si>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</si>
  <si>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</si>
  <si>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</si>
  <si>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</si>
  <si>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</si>
  <si>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</si>
  <si>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</si>
  <si>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</si>
  <si>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</si>
  <si>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</si>
  <si>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</si>
  <si>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</si>
  <si>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</si>
  <si>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</si>
  <si>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</si>
  <si>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</si>
  <si>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</si>
  <si>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</si>
  <si>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</si>
  <si>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</si>
  <si>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</si>
  <si>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</si>
  <si>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P071 somme rimborsate al Comune di Locate di Triulzi - Comune capo convenzione - Segreteria generale</t>
  </si>
  <si>
    <t>Elenco istituzioni ed importi dei rimborsi ricevuti</t>
  </si>
  <si>
    <t>P099 rimborsi ricevuti per elezioni e per censimento generale popolazione abitazioni 2018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</si>
  <si>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</si>
  <si>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</si>
  <si>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</si>
  <si>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</si>
  <si>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</si>
  <si>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risorse decentrate</t>
  </si>
  <si>
    <t>Risorse fisse aventi carattere di certezza e stabilità</t>
  </si>
  <si>
    <t>ART 67 C 1 CCNL 16-18 - UNICO IMPORTO CONSOLIDATO 2017</t>
  </si>
  <si>
    <t>ART 67 C 2 L B CCNL 16-18 - RIDET. PER INCREM. STIP. CCNL</t>
  </si>
  <si>
    <t>ART 67 C 2 L C CCNL 16-18 - RIA E ASS. AD PERS. CESSATO</t>
  </si>
  <si>
    <t>ALTRE RISORSE FISSE CON CARATTERE DI CERTEZZA E STABILITÀ</t>
  </si>
  <si>
    <t>totale Risorse fisse aventi carattere di certezza e stabilità Fondo risorse decentrate</t>
  </si>
  <si>
    <t>209.055</t>
  </si>
  <si>
    <t>Risorse variabili</t>
  </si>
  <si>
    <t>ART 43 L 449/1997 - ENTR. CONTO TERZI O UTENZA O SPONSOR.</t>
  </si>
  <si>
    <t>ART 67 C 3 L H CCNL 16-18 - INTEGRAZIONE 1,2% M.S. 1997</t>
  </si>
  <si>
    <t>totale Risorse variabili Fondo risorse decentrate</t>
  </si>
  <si>
    <t>25.972</t>
  </si>
  <si>
    <t>Decurtazioni</t>
  </si>
  <si>
    <t>ART 67 C 2 L E CCNL 16-18 -DEC. PERS. TRASF. DISP. LEGGE</t>
  </si>
  <si>
    <t>ART 1 C 456 L 147/2013 - DECURTAZIONE PERMANENTE</t>
  </si>
  <si>
    <t>ART 23 C 2 DLGS 75/2017 - DEC. FONDO RISPETTO LIMITE 2016</t>
  </si>
  <si>
    <t>totale Decurtazioni Fondo risorse decentrate</t>
  </si>
  <si>
    <t>-26.348</t>
  </si>
  <si>
    <t>totale Fondo risorse decentrate</t>
  </si>
  <si>
    <t>208.679</t>
  </si>
  <si>
    <t>Posizioni organizzative (bilancio)</t>
  </si>
  <si>
    <t>ARTT 15 C 4, 67 C 1 CCNL 16-18 - RIS. DEST. P.O. 2017</t>
  </si>
  <si>
    <t>totale Risorse fisse aventi carattere di certezza e stabilità P.O. (bilancio)</t>
  </si>
  <si>
    <t>100.625</t>
  </si>
  <si>
    <t>totale P.O. (bilancio)</t>
  </si>
  <si>
    <t>Destinazioni effettivamente erogate a valere sul fondo dell'anno di riferimento</t>
  </si>
  <si>
    <t>ART 68 C 1 CCNL 16-18 - DIFFERENZIALI PROGR. EC. STORICHE</t>
  </si>
  <si>
    <t>ART 68 C 1 CCNL 16-18 - IND. COMPARTO QUOTA CARICO FONDO</t>
  </si>
  <si>
    <t>ART 68 C 1 CCNL 16-18 - INCREM. IND. PERS. ASILI NIDO</t>
  </si>
  <si>
    <t>ART 68 C 2 L D CCNL 16-18 - TURNO - REPER. - LAV. FEST.</t>
  </si>
  <si>
    <t>totale Destinazioni effettivamente erogate a valere sul fondo dell'anno di riferimento Fondo risorse decentrate</t>
  </si>
  <si>
    <t>131.020</t>
  </si>
  <si>
    <t>ART 15 C 1 CCNL 16-18 - RETRIB. DI POSIZIONE</t>
  </si>
  <si>
    <t>totale Destinazioni effettivamente erogate a valere sul fondo dell'anno di riferimento P.O. (bilancio)</t>
  </si>
  <si>
    <t>80.493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</si>
  <si>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</si>
  <si>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</si>
  <si>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</si>
  <si>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</si>
  <si>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</si>
  <si>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</si>
  <si>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</si>
  <si>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1792312</t>
  </si>
  <si>
    <t>2128914</t>
  </si>
  <si>
    <t>L'importo indicato nella colonna SICO non è comprensivo degli arretrati contrattuali rilevati in tabella 14 (altre spese). Tali importi sono invece compresi nell'importo colonna SIOPE.</t>
  </si>
  <si>
    <t>Totale T13</t>
  </si>
  <si>
    <t>257109</t>
  </si>
  <si>
    <t>Assegno T14</t>
  </si>
  <si>
    <t>18151</t>
  </si>
  <si>
    <t>TOTALE PARZIALE</t>
  </si>
  <si>
    <t>2067572</t>
  </si>
  <si>
    <t>L011 - EROGAZIONE BUONI PASTO</t>
  </si>
  <si>
    <t>8860</t>
  </si>
  <si>
    <t>Spese  rilevate nel Bilancio di previsione 2018 ai capitoli di spesa n. 290 e 292 per il totale dell'importo indicato nella colonna importo SICO.</t>
  </si>
  <si>
    <t>L108 - CONTRATTI DI COLLABORAZIONE COORDINATA E CONTINUATIVA</t>
  </si>
  <si>
    <t>Non sono stati stipulati contratti di collaborazione coordinata e continuativa.</t>
  </si>
  <si>
    <t>L109 - INCARICHI LIBERO PROFESSIONALI/STUDIO/RICERCA/CONSULENZA</t>
  </si>
  <si>
    <t>14164</t>
  </si>
  <si>
    <t>Spese rilevate nei seguenti capitoli di spesa del Bilancio di previsione 2018 : 2000 -2001 -2002 - 2112 - 2220 - 2230 - 2231 -2234 -2251 -2646 -456 -5140 -5165 -850</t>
  </si>
  <si>
    <t>P015 - RETRIBUZIONI PERSONALE  A TEMPO DETERMINATO</t>
  </si>
  <si>
    <t>102562</t>
  </si>
  <si>
    <t>99981</t>
  </si>
  <si>
    <t>L'importo indicato nella colonna SICO comprende quota parte indicata nell'importo SIOPE pari a euro 2.128.914.</t>
  </si>
  <si>
    <t>P035 - CONTRIBUTI A CARICO DELL'AMM. PER FONDI PREV. COMPLEMENTARE</t>
  </si>
  <si>
    <t>240</t>
  </si>
  <si>
    <t>P055 - CONTRIBUTI A CARICO DELL'AMM.NE SU COMP. FISSE E ACCESSORIE</t>
  </si>
  <si>
    <t>587030</t>
  </si>
  <si>
    <t>607598</t>
  </si>
  <si>
    <t>La differenza è dovuta agli oneri relativi al segretario generale in convenzione rilevati in tabella 14 P074.</t>
  </si>
  <si>
    <t>P058 - QUOTE ANNUE ACCANTONAMENTO TFR O ALTRA IND. FINE SERVIZIO</t>
  </si>
  <si>
    <t>P061 - IRAP</t>
  </si>
  <si>
    <t>149488</t>
  </si>
  <si>
    <t>161458</t>
  </si>
  <si>
    <t>L'importo indicato nella colonna IMPORTO SIOPE comprende IRAP relativa a compensi amministratori e ODV non oggetto della rilevazione. Inoltre comprende l'onere relativo ai compensi per incarichi di cui alla voce L 109.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</si>
  <si>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</si>
  <si>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</si>
  <si>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</si>
  <si>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81136</t>
  </si>
  <si>
    <t>Importo relativo alla spesa del segretario Generale in convenzione con altro Ente. Importo rilevato nell'importo colonna SIOPE pari a euro 2.128.914  per voci retributive e nella colonna SIOPE paria euro 607.598 per contributi .</t>
  </si>
  <si>
    <t>3011052</t>
  </si>
  <si>
    <t>2998191</t>
  </si>
  <si>
    <t>RIMBORSI RICEVUTI  DALLE AMMINISTRAZIONI PER SPESE DI PERSONALE  (a riduzione)
(sommatoria dei diversi rimborsi presenti in tabella 14)</t>
  </si>
  <si>
    <t>18864</t>
  </si>
  <si>
    <t>5282</t>
  </si>
  <si>
    <t>TOTALE GENERALE AL NETTO DEI RIMBORSI</t>
  </si>
  <si>
    <t>2992188</t>
  </si>
  <si>
    <t>2992909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</si>
  <si>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</si>
  <si>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</si>
  <si>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</si>
  <si>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4712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</si>
  <si>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</si>
  <si>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</si>
  <si>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</si>
  <si>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</si>
  <si>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</si>
  <si>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</si>
  <si>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</si>
  <si>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</si>
  <si>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</si>
  <si>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</si>
  <si>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</si>
  <si>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</si>
  <si>
    <t>1169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</si>
</sst>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2.75">
      <c r="A14" s="3" t="s">
        <v>45</v>
      </c>
    </row>
    <row r="16" ht="18">
      <c r="A16" s="1" t="s">
        <v>46</v>
      </c>
    </row>
    <row r="17" ht="18">
      <c r="A17" s="1" t="s">
        <v>47</v>
      </c>
    </row>
    <row r="20" ht="15.75">
      <c r="A20" s="4" t="s">
        <v>48</v>
      </c>
    </row>
    <row r="22" spans="1:11" ht="12.75">
      <c r="A22" s="2" t="s">
        <v>11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</row>
    <row r="23" spans="1:11" ht="12.75">
      <c r="A23" s="2" t="s">
        <v>59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</row>
    <row r="25" spans="1:17" ht="12.75">
      <c r="A25" s="2" t="s">
        <v>11</v>
      </c>
      <c r="B25" s="2" t="s">
        <v>61</v>
      </c>
      <c r="C25" s="2" t="s">
        <v>62</v>
      </c>
      <c r="D25" s="2" t="s">
        <v>63</v>
      </c>
      <c r="E25" s="2" t="s">
        <v>64</v>
      </c>
      <c r="F25" s="2" t="s">
        <v>65</v>
      </c>
      <c r="G25" s="2" t="s">
        <v>66</v>
      </c>
      <c r="H25" s="2" t="s">
        <v>67</v>
      </c>
      <c r="I25" s="2" t="s">
        <v>68</v>
      </c>
      <c r="J25" s="2" t="s">
        <v>69</v>
      </c>
      <c r="K25" s="2" t="s">
        <v>70</v>
      </c>
      <c r="L25" s="2" t="s">
        <v>71</v>
      </c>
      <c r="M25" s="2" t="s">
        <v>72</v>
      </c>
      <c r="N25" s="2" t="s">
        <v>73</v>
      </c>
      <c r="O25" s="2" t="s">
        <v>74</v>
      </c>
      <c r="P25" s="2" t="s">
        <v>75</v>
      </c>
      <c r="Q25" s="2" t="s">
        <v>76</v>
      </c>
    </row>
    <row r="26" spans="1:17" ht="12.75">
      <c r="A26" s="2" t="s">
        <v>59</v>
      </c>
      <c r="B26" t="s">
        <v>60</v>
      </c>
      <c r="C26" t="s">
        <v>60</v>
      </c>
      <c r="D26" t="s">
        <v>60</v>
      </c>
      <c r="E26" t="s">
        <v>77</v>
      </c>
      <c r="F26" t="s">
        <v>60</v>
      </c>
      <c r="G26" t="s">
        <v>60</v>
      </c>
      <c r="H26" t="s">
        <v>60</v>
      </c>
      <c r="I26" t="s">
        <v>60</v>
      </c>
      <c r="J26" t="s">
        <v>77</v>
      </c>
      <c r="K26" t="s">
        <v>60</v>
      </c>
      <c r="L26" t="s">
        <v>60</v>
      </c>
      <c r="M26" t="s">
        <v>60</v>
      </c>
      <c r="N26" t="s">
        <v>60</v>
      </c>
      <c r="O26" t="s">
        <v>60</v>
      </c>
      <c r="P26" t="s">
        <v>60</v>
      </c>
      <c r="Q26" t="s">
        <v>60</v>
      </c>
    </row>
    <row r="28" ht="12.75">
      <c r="A28" s="2" t="s">
        <v>78</v>
      </c>
    </row>
    <row r="30" ht="12.75">
      <c r="A30" s="2" t="s">
        <v>79</v>
      </c>
    </row>
    <row r="31" ht="12.75">
      <c r="A31" s="2" t="s">
        <v>80</v>
      </c>
    </row>
    <row r="32" ht="12.75">
      <c r="A32" s="2" t="s">
        <v>81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8">
      <c r="A4" s="1" t="s">
        <v>357</v>
      </c>
    </row>
    <row r="8" spans="1:10" ht="12.75">
      <c r="A8" s="2" t="s">
        <v>358</v>
      </c>
      <c r="B8" s="2" t="s">
        <v>359</v>
      </c>
      <c r="D8" s="2" t="s">
        <v>360</v>
      </c>
      <c r="F8" s="2" t="s">
        <v>361</v>
      </c>
      <c r="H8" s="2" t="s">
        <v>362</v>
      </c>
      <c r="J8" s="2" t="s">
        <v>363</v>
      </c>
    </row>
    <row r="9" spans="2:9" ht="12.75">
      <c r="B9" t="s">
        <v>364</v>
      </c>
      <c r="C9" t="s">
        <v>365</v>
      </c>
      <c r="D9" t="s">
        <v>364</v>
      </c>
      <c r="E9" t="s">
        <v>365</v>
      </c>
      <c r="F9" t="s">
        <v>364</v>
      </c>
      <c r="G9" t="s">
        <v>365</v>
      </c>
      <c r="H9" t="s">
        <v>364</v>
      </c>
      <c r="I9" t="s">
        <v>365</v>
      </c>
    </row>
    <row r="10" spans="1:10" ht="12.75">
      <c r="A10" t="s">
        <v>366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f aca="true" t="shared" si="0" ref="H10:H30">B10+D10+F10</f>
        <v>0</v>
      </c>
      <c r="I10" s="3">
        <f aca="true" t="shared" si="1" ref="I10:I30">C10+E10+G10</f>
        <v>1</v>
      </c>
      <c r="J10" s="6">
        <f aca="true" t="shared" si="2" ref="J10:J30">H10+I10</f>
        <v>1</v>
      </c>
    </row>
    <row r="11" spans="1:10" ht="12.75">
      <c r="A11" t="s">
        <v>367</v>
      </c>
      <c r="B11" s="3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1</v>
      </c>
      <c r="I11" s="3">
        <f t="shared" si="1"/>
        <v>2</v>
      </c>
      <c r="J11" s="6">
        <f t="shared" si="2"/>
        <v>3</v>
      </c>
    </row>
    <row r="12" spans="1:10" ht="12.75">
      <c r="A12" t="s">
        <v>368</v>
      </c>
      <c r="B12" s="3">
        <v>2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2</v>
      </c>
      <c r="I12" s="3">
        <f t="shared" si="1"/>
        <v>1</v>
      </c>
      <c r="J12" s="6">
        <f t="shared" si="2"/>
        <v>3</v>
      </c>
    </row>
    <row r="13" spans="1:10" ht="12.75">
      <c r="A13" t="s">
        <v>369</v>
      </c>
      <c r="B13" s="3">
        <v>4</v>
      </c>
      <c r="C13" s="3">
        <v>3</v>
      </c>
      <c r="D13" s="3">
        <v>0</v>
      </c>
      <c r="E13" s="3">
        <v>0</v>
      </c>
      <c r="F13" s="3">
        <v>0</v>
      </c>
      <c r="G13" s="3">
        <v>3</v>
      </c>
      <c r="H13" s="3">
        <f t="shared" si="0"/>
        <v>4</v>
      </c>
      <c r="I13" s="3">
        <f t="shared" si="1"/>
        <v>6</v>
      </c>
      <c r="J13" s="6">
        <f t="shared" si="2"/>
        <v>10</v>
      </c>
    </row>
    <row r="14" spans="1:10" ht="12.75">
      <c r="A14" t="s">
        <v>370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f t="shared" si="0"/>
        <v>0</v>
      </c>
      <c r="I14" s="3">
        <f t="shared" si="1"/>
        <v>1</v>
      </c>
      <c r="J14" s="6">
        <f t="shared" si="2"/>
        <v>1</v>
      </c>
    </row>
    <row r="15" spans="1:10" ht="12.75">
      <c r="A15" t="s">
        <v>371</v>
      </c>
      <c r="B15" s="3">
        <v>1</v>
      </c>
      <c r="C15" s="3">
        <v>2</v>
      </c>
      <c r="D15" s="3">
        <v>0</v>
      </c>
      <c r="E15" s="3">
        <v>0</v>
      </c>
      <c r="F15" s="3">
        <v>0</v>
      </c>
      <c r="G15" s="3">
        <v>2</v>
      </c>
      <c r="H15" s="3">
        <f t="shared" si="0"/>
        <v>1</v>
      </c>
      <c r="I15" s="3">
        <f t="shared" si="1"/>
        <v>4</v>
      </c>
      <c r="J15" s="6">
        <f t="shared" si="2"/>
        <v>5</v>
      </c>
    </row>
    <row r="16" spans="1:10" ht="12.75">
      <c r="A16" t="s">
        <v>372</v>
      </c>
      <c r="B16" s="3">
        <v>0</v>
      </c>
      <c r="C16" s="3">
        <v>9</v>
      </c>
      <c r="D16" s="3">
        <v>0</v>
      </c>
      <c r="E16" s="3">
        <v>1</v>
      </c>
      <c r="F16" s="3">
        <v>0</v>
      </c>
      <c r="G16" s="3">
        <v>4</v>
      </c>
      <c r="H16" s="3">
        <f t="shared" si="0"/>
        <v>0</v>
      </c>
      <c r="I16" s="3">
        <f t="shared" si="1"/>
        <v>14</v>
      </c>
      <c r="J16" s="6">
        <f t="shared" si="2"/>
        <v>14</v>
      </c>
    </row>
    <row r="17" spans="1:10" ht="12.75">
      <c r="A17" t="s">
        <v>373</v>
      </c>
      <c r="B17" s="3">
        <v>1</v>
      </c>
      <c r="C17" s="3">
        <v>3</v>
      </c>
      <c r="D17" s="3">
        <v>0</v>
      </c>
      <c r="E17" s="3">
        <v>0</v>
      </c>
      <c r="F17" s="3">
        <v>0</v>
      </c>
      <c r="G17" s="3">
        <v>2</v>
      </c>
      <c r="H17" s="3">
        <f t="shared" si="0"/>
        <v>1</v>
      </c>
      <c r="I17" s="3">
        <f t="shared" si="1"/>
        <v>5</v>
      </c>
      <c r="J17" s="6">
        <f t="shared" si="2"/>
        <v>6</v>
      </c>
    </row>
    <row r="18" spans="1:10" ht="12.75">
      <c r="A18" t="s">
        <v>374</v>
      </c>
      <c r="B18" s="3">
        <v>2</v>
      </c>
      <c r="C18" s="3">
        <v>9</v>
      </c>
      <c r="D18" s="3">
        <v>0</v>
      </c>
      <c r="E18" s="3">
        <v>1</v>
      </c>
      <c r="F18" s="3">
        <v>0</v>
      </c>
      <c r="G18" s="3">
        <v>3</v>
      </c>
      <c r="H18" s="3">
        <f t="shared" si="0"/>
        <v>2</v>
      </c>
      <c r="I18" s="3">
        <f t="shared" si="1"/>
        <v>13</v>
      </c>
      <c r="J18" s="6">
        <f t="shared" si="2"/>
        <v>15</v>
      </c>
    </row>
    <row r="19" spans="1:10" ht="12.75">
      <c r="A19" t="s">
        <v>375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1</v>
      </c>
      <c r="I19" s="3">
        <f t="shared" si="1"/>
        <v>0</v>
      </c>
      <c r="J19" s="6">
        <f t="shared" si="2"/>
        <v>1</v>
      </c>
    </row>
    <row r="20" spans="1:10" ht="12.75">
      <c r="A20" t="s">
        <v>376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1</v>
      </c>
      <c r="H20" s="3">
        <f t="shared" si="0"/>
        <v>1</v>
      </c>
      <c r="I20" s="3">
        <f t="shared" si="1"/>
        <v>3</v>
      </c>
      <c r="J20" s="6">
        <f t="shared" si="2"/>
        <v>4</v>
      </c>
    </row>
    <row r="21" spans="1:10" ht="12.75">
      <c r="A21" t="s">
        <v>377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f t="shared" si="1"/>
        <v>1</v>
      </c>
      <c r="J21" s="6">
        <f t="shared" si="2"/>
        <v>1</v>
      </c>
    </row>
    <row r="22" spans="1:10" ht="12.75">
      <c r="A22" t="s">
        <v>378</v>
      </c>
      <c r="B22" s="3">
        <v>0</v>
      </c>
      <c r="C22" s="3">
        <v>1</v>
      </c>
      <c r="D22" s="3">
        <v>0</v>
      </c>
      <c r="E22" s="3">
        <v>3</v>
      </c>
      <c r="F22" s="3">
        <v>0</v>
      </c>
      <c r="G22" s="3">
        <v>0</v>
      </c>
      <c r="H22" s="3">
        <f t="shared" si="0"/>
        <v>0</v>
      </c>
      <c r="I22" s="3">
        <f t="shared" si="1"/>
        <v>4</v>
      </c>
      <c r="J22" s="6">
        <f t="shared" si="2"/>
        <v>4</v>
      </c>
    </row>
    <row r="23" spans="1:10" ht="12.75">
      <c r="A23" t="s">
        <v>379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1</v>
      </c>
      <c r="I23" s="3">
        <f t="shared" si="1"/>
        <v>1</v>
      </c>
      <c r="J23" s="6">
        <f t="shared" si="2"/>
        <v>2</v>
      </c>
    </row>
    <row r="24" spans="1:10" ht="12.75">
      <c r="A24" t="s">
        <v>380</v>
      </c>
      <c r="B24" s="3">
        <v>4</v>
      </c>
      <c r="C24" s="3">
        <v>1</v>
      </c>
      <c r="D24" s="3">
        <v>0</v>
      </c>
      <c r="E24" s="3">
        <v>2</v>
      </c>
      <c r="F24" s="3">
        <v>0</v>
      </c>
      <c r="G24" s="3">
        <v>1</v>
      </c>
      <c r="H24" s="3">
        <f t="shared" si="0"/>
        <v>4</v>
      </c>
      <c r="I24" s="3">
        <f t="shared" si="1"/>
        <v>4</v>
      </c>
      <c r="J24" s="6">
        <f t="shared" si="2"/>
        <v>8</v>
      </c>
    </row>
    <row r="25" spans="1:10" ht="12.75">
      <c r="A25" t="s">
        <v>381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1</v>
      </c>
      <c r="I25" s="3">
        <f t="shared" si="1"/>
        <v>1</v>
      </c>
      <c r="J25" s="6">
        <f t="shared" si="2"/>
        <v>2</v>
      </c>
    </row>
    <row r="26" spans="1:10" ht="12.75">
      <c r="A26" t="s">
        <v>382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1</v>
      </c>
      <c r="I26" s="3">
        <f t="shared" si="1"/>
        <v>0</v>
      </c>
      <c r="J26" s="6">
        <f t="shared" si="2"/>
        <v>1</v>
      </c>
    </row>
    <row r="27" spans="1:10" ht="12.75">
      <c r="A27" t="s">
        <v>383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f t="shared" si="1"/>
        <v>1</v>
      </c>
      <c r="J27" s="6">
        <f t="shared" si="2"/>
        <v>1</v>
      </c>
    </row>
    <row r="28" spans="1:10" ht="12.75">
      <c r="A28" t="s">
        <v>384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f t="shared" si="0"/>
        <v>0</v>
      </c>
      <c r="I28" s="3">
        <f t="shared" si="1"/>
        <v>1</v>
      </c>
      <c r="J28" s="6">
        <f t="shared" si="2"/>
        <v>1</v>
      </c>
    </row>
    <row r="29" spans="1:10" ht="12.75">
      <c r="A29" t="s">
        <v>385</v>
      </c>
      <c r="B29" s="3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f t="shared" si="0"/>
        <v>1</v>
      </c>
      <c r="I29" s="3">
        <f t="shared" si="1"/>
        <v>0</v>
      </c>
      <c r="J29" s="6">
        <f t="shared" si="2"/>
        <v>1</v>
      </c>
    </row>
    <row r="30" spans="1:10" ht="12.75">
      <c r="A30" t="s">
        <v>386</v>
      </c>
      <c r="B30" s="3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f t="shared" si="0"/>
        <v>0</v>
      </c>
      <c r="I30" s="3">
        <f t="shared" si="1"/>
        <v>1</v>
      </c>
      <c r="J30" s="6">
        <f t="shared" si="2"/>
        <v>1</v>
      </c>
    </row>
    <row r="31" spans="1:10" ht="12.75">
      <c r="A31" s="2" t="s">
        <v>363</v>
      </c>
      <c r="B31" s="6">
        <f aca="true" t="shared" si="3" ref="B31:J31">SUM(B10:B30)</f>
        <v>20</v>
      </c>
      <c r="C31" s="6">
        <f t="shared" si="3"/>
        <v>38</v>
      </c>
      <c r="D31" s="6">
        <f t="shared" si="3"/>
        <v>1</v>
      </c>
      <c r="E31" s="6">
        <f t="shared" si="3"/>
        <v>8</v>
      </c>
      <c r="F31" s="6">
        <f t="shared" si="3"/>
        <v>0</v>
      </c>
      <c r="G31" s="6">
        <f t="shared" si="3"/>
        <v>18</v>
      </c>
      <c r="H31" s="6">
        <f t="shared" si="3"/>
        <v>21</v>
      </c>
      <c r="I31" s="6">
        <f t="shared" si="3"/>
        <v>64</v>
      </c>
      <c r="J31" s="6">
        <f t="shared" si="3"/>
        <v>85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387</v>
      </c>
    </row>
    <row r="5" spans="1:14" ht="12.75">
      <c r="A5" s="2" t="s">
        <v>388</v>
      </c>
      <c r="B5" s="2" t="s">
        <v>389</v>
      </c>
      <c r="D5" s="2" t="s">
        <v>390</v>
      </c>
      <c r="F5" s="2" t="s">
        <v>391</v>
      </c>
      <c r="H5" s="2" t="s">
        <v>148</v>
      </c>
      <c r="J5" s="2" t="s">
        <v>392</v>
      </c>
      <c r="L5" s="2" t="s">
        <v>393</v>
      </c>
      <c r="N5" s="2" t="s">
        <v>394</v>
      </c>
    </row>
    <row r="6" spans="2:15" ht="12.75"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</row>
    <row r="7" spans="1:15" ht="12.75">
      <c r="A7" t="s">
        <v>95</v>
      </c>
      <c r="B7" s="7">
        <v>0</v>
      </c>
      <c r="C7" s="7">
        <v>1.47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1</v>
      </c>
      <c r="O7" s="7">
        <v>0</v>
      </c>
    </row>
    <row r="8" spans="1:15" ht="12.75">
      <c r="A8" t="s">
        <v>96</v>
      </c>
      <c r="B8" s="7">
        <v>0.39</v>
      </c>
      <c r="C8" s="7">
        <v>2.03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</v>
      </c>
      <c r="M8" s="7">
        <v>2</v>
      </c>
      <c r="N8" s="7">
        <v>0</v>
      </c>
      <c r="O8" s="7">
        <v>2</v>
      </c>
    </row>
    <row r="9" spans="1:15" ht="12.75">
      <c r="A9" t="s">
        <v>97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5</v>
      </c>
      <c r="O9" s="7">
        <v>1</v>
      </c>
    </row>
    <row r="10" spans="1:15" ht="12.75">
      <c r="A10" s="2" t="s">
        <v>363</v>
      </c>
      <c r="B10" s="8">
        <f aca="true" t="shared" si="0" ref="B10:O10">SUM(B7:B9)</f>
        <v>0.39</v>
      </c>
      <c r="C10" s="8">
        <f t="shared" si="0"/>
        <v>3.5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6</v>
      </c>
      <c r="M10" s="8">
        <f t="shared" si="0"/>
        <v>2</v>
      </c>
      <c r="N10" s="8">
        <f t="shared" si="0"/>
        <v>6</v>
      </c>
      <c r="O10" s="8">
        <f t="shared" si="0"/>
        <v>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395</v>
      </c>
    </row>
    <row r="5" spans="1:8" ht="12.75">
      <c r="A5" s="2" t="s">
        <v>396</v>
      </c>
      <c r="B5" s="2" t="s">
        <v>397</v>
      </c>
      <c r="D5" s="2" t="s">
        <v>398</v>
      </c>
      <c r="F5" s="2" t="s">
        <v>399</v>
      </c>
      <c r="H5" s="2" t="s">
        <v>400</v>
      </c>
    </row>
    <row r="6" spans="2:9" ht="12.75"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</row>
    <row r="7" spans="1:9" ht="12.75">
      <c r="A7" s="2" t="s">
        <v>401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9" spans="1:5" ht="12.75">
      <c r="A9" s="2" t="s">
        <v>388</v>
      </c>
      <c r="E9" s="2" t="s">
        <v>402</v>
      </c>
    </row>
    <row r="10" spans="1:9" ht="12.75">
      <c r="A10" t="s">
        <v>95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</row>
    <row r="11" spans="1:9" ht="12.75">
      <c r="A11" t="s">
        <v>96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2" t="s">
        <v>403</v>
      </c>
      <c r="B12" s="6">
        <f aca="true" t="shared" si="0" ref="B12:I12">SUM(B10:B11)</f>
        <v>1</v>
      </c>
      <c r="C12" s="6">
        <f t="shared" si="0"/>
        <v>0</v>
      </c>
      <c r="D12" s="6">
        <f t="shared" si="0"/>
        <v>0</v>
      </c>
      <c r="E12" s="6">
        <f t="shared" si="0"/>
        <v>3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404</v>
      </c>
    </row>
    <row r="5" spans="1:16" ht="12.75">
      <c r="A5" s="2" t="s">
        <v>358</v>
      </c>
      <c r="B5" s="2" t="s">
        <v>405</v>
      </c>
      <c r="D5" s="2" t="s">
        <v>406</v>
      </c>
      <c r="F5" s="2" t="s">
        <v>407</v>
      </c>
      <c r="H5" s="2" t="s">
        <v>408</v>
      </c>
      <c r="J5" s="2" t="s">
        <v>409</v>
      </c>
      <c r="L5" s="2" t="s">
        <v>410</v>
      </c>
      <c r="N5" s="2" t="s">
        <v>411</v>
      </c>
      <c r="P5" s="2" t="s">
        <v>412</v>
      </c>
    </row>
    <row r="6" spans="2:17" ht="12.75"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</row>
    <row r="7" spans="1:17" ht="12.75">
      <c r="A7" t="s">
        <v>413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</row>
    <row r="8" spans="1:17" ht="12.75">
      <c r="A8" s="2" t="s">
        <v>363</v>
      </c>
      <c r="B8" s="6">
        <f aca="true" t="shared" si="0" ref="B8:Q8">SUM(B7:B7)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1</v>
      </c>
      <c r="Q8" s="6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414</v>
      </c>
    </row>
    <row r="3" ht="12.75">
      <c r="A3" t="s">
        <v>415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416</v>
      </c>
    </row>
    <row r="5" spans="2:18" ht="12.75">
      <c r="B5" s="2" t="s">
        <v>417</v>
      </c>
      <c r="D5" s="2" t="s">
        <v>418</v>
      </c>
      <c r="F5" s="2" t="s">
        <v>419</v>
      </c>
      <c r="H5" s="2" t="s">
        <v>420</v>
      </c>
      <c r="J5" s="2" t="s">
        <v>421</v>
      </c>
      <c r="L5" s="2" t="s">
        <v>422</v>
      </c>
      <c r="N5" s="2" t="s">
        <v>423</v>
      </c>
      <c r="P5" s="2" t="s">
        <v>424</v>
      </c>
      <c r="R5" s="2" t="s">
        <v>363</v>
      </c>
    </row>
    <row r="6" spans="1:17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</row>
    <row r="7" spans="1:18" ht="12.75">
      <c r="A7" t="s">
        <v>369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6">
        <f>SUM(B7:Q7)</f>
        <v>2</v>
      </c>
    </row>
    <row r="8" spans="1:18" ht="12.75">
      <c r="A8" t="s">
        <v>370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6">
        <f>SUM(B8:Q8)</f>
        <v>1</v>
      </c>
    </row>
    <row r="9" spans="1:18" ht="12.75">
      <c r="A9" t="s">
        <v>376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6">
        <f>SUM(B9:Q9)</f>
        <v>1</v>
      </c>
    </row>
    <row r="10" spans="1:18" ht="12.75">
      <c r="A10" t="s">
        <v>378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6">
        <f>SUM(B10:Q10)</f>
        <v>1</v>
      </c>
    </row>
    <row r="11" spans="1:18" ht="12.75">
      <c r="A11" t="s">
        <v>384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6">
        <f>SUM(B11:Q11)</f>
        <v>1</v>
      </c>
    </row>
    <row r="12" spans="1:18" ht="12.75">
      <c r="A12" s="2" t="s">
        <v>363</v>
      </c>
      <c r="B12" s="6">
        <f aca="true" t="shared" si="0" ref="B12:R12">SUM(B7:B11)</f>
        <v>0</v>
      </c>
      <c r="C12" s="6">
        <f t="shared" si="0"/>
        <v>1</v>
      </c>
      <c r="D12" s="6">
        <f t="shared" si="0"/>
        <v>0</v>
      </c>
      <c r="E12" s="6">
        <f t="shared" si="0"/>
        <v>3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1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1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425</v>
      </c>
    </row>
    <row r="5" spans="2:22" ht="12.75">
      <c r="B5" s="2" t="s">
        <v>426</v>
      </c>
      <c r="D5" s="2" t="s">
        <v>424</v>
      </c>
      <c r="F5" s="2" t="s">
        <v>427</v>
      </c>
      <c r="H5" s="2" t="s">
        <v>428</v>
      </c>
      <c r="J5" s="2" t="s">
        <v>429</v>
      </c>
      <c r="L5" s="2" t="s">
        <v>430</v>
      </c>
      <c r="N5" s="2" t="s">
        <v>431</v>
      </c>
      <c r="P5" s="2" t="s">
        <v>432</v>
      </c>
      <c r="R5" s="2" t="s">
        <v>433</v>
      </c>
      <c r="T5" s="2" t="s">
        <v>434</v>
      </c>
      <c r="V5" s="2" t="s">
        <v>435</v>
      </c>
    </row>
    <row r="6" spans="1:21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  <c r="R6" t="s">
        <v>364</v>
      </c>
      <c r="S6" t="s">
        <v>365</v>
      </c>
      <c r="T6" t="s">
        <v>364</v>
      </c>
      <c r="U6" t="s">
        <v>365</v>
      </c>
    </row>
    <row r="7" spans="1:22" ht="12.75">
      <c r="A7" t="s">
        <v>367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SUM(B7:U7)</f>
        <v>1</v>
      </c>
    </row>
    <row r="8" spans="1:22" ht="12.75">
      <c r="A8" t="s">
        <v>369</v>
      </c>
      <c r="B8" s="3">
        <v>2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>SUM(B8:U8)</f>
        <v>4</v>
      </c>
    </row>
    <row r="9" spans="1:22" ht="12.75">
      <c r="A9" t="s">
        <v>374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6">
        <f>SUM(B9:U9)</f>
        <v>1</v>
      </c>
    </row>
    <row r="10" spans="1:22" ht="12.75">
      <c r="A10" t="s">
        <v>386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6">
        <f>SUM(B10:U10)</f>
        <v>1</v>
      </c>
    </row>
    <row r="11" spans="1:22" ht="12.75">
      <c r="A11" s="2" t="s">
        <v>363</v>
      </c>
      <c r="B11" s="6">
        <f aca="true" t="shared" si="0" ref="B11:V11">SUM(B7:B10)</f>
        <v>2</v>
      </c>
      <c r="C11" s="6">
        <f t="shared" si="0"/>
        <v>2</v>
      </c>
      <c r="D11" s="6">
        <f t="shared" si="0"/>
        <v>0</v>
      </c>
      <c r="E11" s="6">
        <f t="shared" si="0"/>
        <v>1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2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436</v>
      </c>
    </row>
    <row r="5" spans="1:22" ht="12.75">
      <c r="A5" s="2" t="s">
        <v>437</v>
      </c>
      <c r="B5" s="2" t="s">
        <v>438</v>
      </c>
      <c r="D5" s="2" t="s">
        <v>439</v>
      </c>
      <c r="F5" s="2" t="s">
        <v>440</v>
      </c>
      <c r="H5" s="2" t="s">
        <v>441</v>
      </c>
      <c r="J5" s="2" t="s">
        <v>442</v>
      </c>
      <c r="L5" s="2" t="s">
        <v>443</v>
      </c>
      <c r="N5" s="2" t="s">
        <v>444</v>
      </c>
      <c r="P5" s="2" t="s">
        <v>445</v>
      </c>
      <c r="R5" s="2" t="s">
        <v>446</v>
      </c>
      <c r="T5" s="2" t="s">
        <v>447</v>
      </c>
      <c r="V5" s="2" t="s">
        <v>363</v>
      </c>
    </row>
    <row r="6" spans="1:21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  <c r="R6" t="s">
        <v>364</v>
      </c>
      <c r="S6" t="s">
        <v>365</v>
      </c>
      <c r="T6" t="s">
        <v>364</v>
      </c>
      <c r="U6" t="s">
        <v>365</v>
      </c>
    </row>
    <row r="7" spans="1:22" ht="12.75">
      <c r="A7" t="s">
        <v>366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 aca="true" t="shared" si="0" ref="V7:V27">SUM(B7:U7)</f>
        <v>1</v>
      </c>
    </row>
    <row r="8" spans="1:22" ht="12.75">
      <c r="A8" t="s">
        <v>367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 t="shared" si="0"/>
        <v>3</v>
      </c>
    </row>
    <row r="9" spans="1:22" ht="12.75">
      <c r="A9" t="s">
        <v>368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6">
        <f t="shared" si="0"/>
        <v>3</v>
      </c>
    </row>
    <row r="10" spans="1:22" ht="12.75">
      <c r="A10" t="s">
        <v>369</v>
      </c>
      <c r="B10" s="3">
        <v>2</v>
      </c>
      <c r="C10" s="3">
        <v>2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6">
        <f t="shared" si="0"/>
        <v>10</v>
      </c>
    </row>
    <row r="11" spans="1:22" ht="12.75">
      <c r="A11" t="s">
        <v>370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6">
        <f t="shared" si="0"/>
        <v>1</v>
      </c>
    </row>
    <row r="12" spans="1:22" ht="12.75">
      <c r="A12" t="s">
        <v>371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4</v>
      </c>
      <c r="R12" s="3">
        <v>0</v>
      </c>
      <c r="S12" s="3">
        <v>0</v>
      </c>
      <c r="T12" s="3">
        <v>0</v>
      </c>
      <c r="U12" s="3">
        <v>0</v>
      </c>
      <c r="V12" s="6">
        <f t="shared" si="0"/>
        <v>5</v>
      </c>
    </row>
    <row r="13" spans="1:22" ht="12.75">
      <c r="A13" t="s">
        <v>372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7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4</v>
      </c>
      <c r="R13" s="3">
        <v>0</v>
      </c>
      <c r="S13" s="3">
        <v>0</v>
      </c>
      <c r="T13" s="3">
        <v>0</v>
      </c>
      <c r="U13" s="3">
        <v>0</v>
      </c>
      <c r="V13" s="6">
        <f t="shared" si="0"/>
        <v>14</v>
      </c>
    </row>
    <row r="14" spans="1:22" ht="12.75">
      <c r="A14" t="s">
        <v>373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6">
        <f t="shared" si="0"/>
        <v>6</v>
      </c>
    </row>
    <row r="15" spans="1:22" ht="12.75">
      <c r="A15" t="s">
        <v>374</v>
      </c>
      <c r="B15" s="3">
        <v>0</v>
      </c>
      <c r="C15" s="3">
        <v>0</v>
      </c>
      <c r="D15" s="3">
        <v>1</v>
      </c>
      <c r="E15" s="3">
        <v>3</v>
      </c>
      <c r="F15" s="3">
        <v>1</v>
      </c>
      <c r="G15" s="3">
        <v>4</v>
      </c>
      <c r="H15" s="3">
        <v>0</v>
      </c>
      <c r="I15" s="3">
        <v>3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6">
        <f t="shared" si="0"/>
        <v>15</v>
      </c>
    </row>
    <row r="16" spans="1:22" ht="12.75">
      <c r="A16" t="s">
        <v>375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6">
        <f t="shared" si="0"/>
        <v>1</v>
      </c>
    </row>
    <row r="17" spans="1:22" ht="12.75">
      <c r="A17" t="s">
        <v>376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6">
        <f t="shared" si="0"/>
        <v>4</v>
      </c>
    </row>
    <row r="18" spans="1:22" ht="12.75">
      <c r="A18" t="s">
        <v>377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6">
        <f t="shared" si="0"/>
        <v>1</v>
      </c>
    </row>
    <row r="19" spans="1:22" ht="12.75">
      <c r="A19" t="s">
        <v>378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6">
        <f t="shared" si="0"/>
        <v>4</v>
      </c>
    </row>
    <row r="20" spans="1:22" ht="12.75">
      <c r="A20" t="s">
        <v>379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6">
        <f t="shared" si="0"/>
        <v>2</v>
      </c>
    </row>
    <row r="21" spans="1:22" ht="12.75">
      <c r="A21" t="s">
        <v>380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2</v>
      </c>
      <c r="K21" s="3">
        <v>2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6">
        <f t="shared" si="0"/>
        <v>8</v>
      </c>
    </row>
    <row r="22" spans="1:22" ht="12.75">
      <c r="A22" t="s">
        <v>381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6">
        <f t="shared" si="0"/>
        <v>2</v>
      </c>
    </row>
    <row r="23" spans="1:22" ht="12.75">
      <c r="A23" t="s">
        <v>382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6">
        <f t="shared" si="0"/>
        <v>1</v>
      </c>
    </row>
    <row r="24" spans="1:22" ht="12.75">
      <c r="A24" t="s">
        <v>383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6">
        <f t="shared" si="0"/>
        <v>1</v>
      </c>
    </row>
    <row r="25" spans="1:22" ht="12.75">
      <c r="A25" t="s">
        <v>384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6">
        <f t="shared" si="0"/>
        <v>1</v>
      </c>
    </row>
    <row r="26" spans="1:22" ht="12.75">
      <c r="A26" t="s">
        <v>385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6">
        <f t="shared" si="0"/>
        <v>1</v>
      </c>
    </row>
    <row r="27" spans="1:22" ht="12.75">
      <c r="A27" t="s">
        <v>386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6">
        <f t="shared" si="0"/>
        <v>1</v>
      </c>
    </row>
    <row r="28" spans="1:22" ht="12.75">
      <c r="A28" s="2" t="s">
        <v>363</v>
      </c>
      <c r="B28" s="6">
        <f aca="true" t="shared" si="1" ref="B28:V28">SUM(B7:B27)</f>
        <v>2</v>
      </c>
      <c r="C28" s="6">
        <f t="shared" si="1"/>
        <v>3</v>
      </c>
      <c r="D28" s="6">
        <f t="shared" si="1"/>
        <v>1</v>
      </c>
      <c r="E28" s="6">
        <f t="shared" si="1"/>
        <v>4</v>
      </c>
      <c r="F28" s="6">
        <f t="shared" si="1"/>
        <v>3</v>
      </c>
      <c r="G28" s="6">
        <f t="shared" si="1"/>
        <v>7</v>
      </c>
      <c r="H28" s="6">
        <f t="shared" si="1"/>
        <v>5</v>
      </c>
      <c r="I28" s="6">
        <f t="shared" si="1"/>
        <v>8</v>
      </c>
      <c r="J28" s="6">
        <f t="shared" si="1"/>
        <v>4</v>
      </c>
      <c r="K28" s="6">
        <f t="shared" si="1"/>
        <v>19</v>
      </c>
      <c r="L28" s="6">
        <f t="shared" si="1"/>
        <v>2</v>
      </c>
      <c r="M28" s="6">
        <f t="shared" si="1"/>
        <v>9</v>
      </c>
      <c r="N28" s="6">
        <f t="shared" si="1"/>
        <v>1</v>
      </c>
      <c r="O28" s="6">
        <f t="shared" si="1"/>
        <v>4</v>
      </c>
      <c r="P28" s="6">
        <f t="shared" si="1"/>
        <v>2</v>
      </c>
      <c r="Q28" s="6">
        <f t="shared" si="1"/>
        <v>10</v>
      </c>
      <c r="R28" s="6">
        <f t="shared" si="1"/>
        <v>1</v>
      </c>
      <c r="S28" s="6">
        <f t="shared" si="1"/>
        <v>0</v>
      </c>
      <c r="T28" s="6">
        <f t="shared" si="1"/>
        <v>0</v>
      </c>
      <c r="U28" s="6">
        <f t="shared" si="1"/>
        <v>0</v>
      </c>
      <c r="V28" s="6">
        <f t="shared" si="1"/>
        <v>85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448</v>
      </c>
    </row>
    <row r="5" spans="1:26" ht="12.75">
      <c r="A5" s="2" t="s">
        <v>449</v>
      </c>
      <c r="B5" s="2" t="s">
        <v>450</v>
      </c>
      <c r="D5" s="2" t="s">
        <v>451</v>
      </c>
      <c r="F5" s="2" t="s">
        <v>452</v>
      </c>
      <c r="H5" s="2" t="s">
        <v>453</v>
      </c>
      <c r="J5" s="2" t="s">
        <v>454</v>
      </c>
      <c r="L5" s="2" t="s">
        <v>455</v>
      </c>
      <c r="N5" s="2" t="s">
        <v>456</v>
      </c>
      <c r="P5" s="2" t="s">
        <v>457</v>
      </c>
      <c r="R5" s="2" t="s">
        <v>458</v>
      </c>
      <c r="T5" s="2" t="s">
        <v>459</v>
      </c>
      <c r="V5" s="2" t="s">
        <v>460</v>
      </c>
      <c r="X5" s="2" t="s">
        <v>461</v>
      </c>
      <c r="Z5" s="2" t="s">
        <v>363</v>
      </c>
    </row>
    <row r="6" spans="1:25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  <c r="R6" t="s">
        <v>364</v>
      </c>
      <c r="S6" t="s">
        <v>365</v>
      </c>
      <c r="T6" t="s">
        <v>364</v>
      </c>
      <c r="U6" t="s">
        <v>365</v>
      </c>
      <c r="V6" t="s">
        <v>364</v>
      </c>
      <c r="W6" t="s">
        <v>365</v>
      </c>
      <c r="X6" t="s">
        <v>364</v>
      </c>
      <c r="Y6" t="s">
        <v>365</v>
      </c>
    </row>
    <row r="7" spans="1:26" ht="12.75">
      <c r="A7" t="s">
        <v>366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6">
        <f aca="true" t="shared" si="0" ref="Z7:Z27">SUM(B7:Y7)</f>
        <v>1</v>
      </c>
    </row>
    <row r="8" spans="1:26" ht="12.75">
      <c r="A8" t="s">
        <v>367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6">
        <f t="shared" si="0"/>
        <v>3</v>
      </c>
    </row>
    <row r="9" spans="1:26" ht="12.75">
      <c r="A9" t="s">
        <v>368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1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6">
        <f t="shared" si="0"/>
        <v>3</v>
      </c>
    </row>
    <row r="10" spans="1:26" ht="12.75">
      <c r="A10" t="s">
        <v>369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1</v>
      </c>
      <c r="O10" s="3">
        <v>3</v>
      </c>
      <c r="P10" s="3">
        <v>1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6">
        <f t="shared" si="0"/>
        <v>10</v>
      </c>
    </row>
    <row r="11" spans="1:26" ht="12.75">
      <c r="A11" t="s">
        <v>370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6">
        <f t="shared" si="0"/>
        <v>1</v>
      </c>
    </row>
    <row r="12" spans="1:26" ht="12.75">
      <c r="A12" t="s">
        <v>371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6">
        <f t="shared" si="0"/>
        <v>5</v>
      </c>
    </row>
    <row r="13" spans="1:26" ht="12.75">
      <c r="A13" t="s">
        <v>372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3</v>
      </c>
      <c r="P13" s="3">
        <v>0</v>
      </c>
      <c r="Q13" s="3">
        <v>5</v>
      </c>
      <c r="R13" s="3">
        <v>0</v>
      </c>
      <c r="S13" s="3">
        <v>5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6">
        <f t="shared" si="0"/>
        <v>14</v>
      </c>
    </row>
    <row r="14" spans="1:26" ht="12.75">
      <c r="A14" t="s">
        <v>373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1</v>
      </c>
      <c r="R14" s="3">
        <v>0</v>
      </c>
      <c r="S14" s="3">
        <v>2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6">
        <f t="shared" si="0"/>
        <v>6</v>
      </c>
    </row>
    <row r="15" spans="1:26" ht="12.75">
      <c r="A15" t="s">
        <v>374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  <c r="L15" s="3">
        <v>1</v>
      </c>
      <c r="M15" s="3">
        <v>5</v>
      </c>
      <c r="N15" s="3">
        <v>0</v>
      </c>
      <c r="O15" s="3">
        <v>3</v>
      </c>
      <c r="P15" s="3">
        <v>0</v>
      </c>
      <c r="Q15" s="3">
        <v>1</v>
      </c>
      <c r="R15" s="3">
        <v>0</v>
      </c>
      <c r="S15" s="3">
        <v>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6">
        <f t="shared" si="0"/>
        <v>15</v>
      </c>
    </row>
    <row r="16" spans="1:26" ht="12.75">
      <c r="A16" t="s">
        <v>375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6">
        <f t="shared" si="0"/>
        <v>1</v>
      </c>
    </row>
    <row r="17" spans="1:26" ht="12.75">
      <c r="A17" t="s">
        <v>376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1</v>
      </c>
      <c r="R17" s="3">
        <v>0</v>
      </c>
      <c r="S17" s="3">
        <v>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6">
        <f t="shared" si="0"/>
        <v>4</v>
      </c>
    </row>
    <row r="18" spans="1:26" ht="12.75">
      <c r="A18" t="s">
        <v>377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6">
        <f t="shared" si="0"/>
        <v>1</v>
      </c>
    </row>
    <row r="19" spans="1:26" ht="12.75">
      <c r="A19" t="s">
        <v>378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2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6">
        <f t="shared" si="0"/>
        <v>4</v>
      </c>
    </row>
    <row r="20" spans="1:26" ht="12.75">
      <c r="A20" t="s">
        <v>379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6">
        <f t="shared" si="0"/>
        <v>2</v>
      </c>
    </row>
    <row r="21" spans="1:26" ht="12.75">
      <c r="A21" t="s">
        <v>380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2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2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6">
        <f t="shared" si="0"/>
        <v>8</v>
      </c>
    </row>
    <row r="22" spans="1:26" ht="12.75">
      <c r="A22" t="s">
        <v>381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6">
        <f t="shared" si="0"/>
        <v>2</v>
      </c>
    </row>
    <row r="23" spans="1:26" ht="12.75">
      <c r="A23" t="s">
        <v>382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6">
        <f t="shared" si="0"/>
        <v>1</v>
      </c>
    </row>
    <row r="24" spans="1:26" ht="12.75">
      <c r="A24" t="s">
        <v>383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6">
        <f t="shared" si="0"/>
        <v>1</v>
      </c>
    </row>
    <row r="25" spans="1:26" ht="12.75">
      <c r="A25" t="s">
        <v>384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6">
        <f t="shared" si="0"/>
        <v>1</v>
      </c>
    </row>
    <row r="26" spans="1:26" ht="12.75">
      <c r="A26" t="s">
        <v>385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6">
        <f t="shared" si="0"/>
        <v>1</v>
      </c>
    </row>
    <row r="27" spans="1:26" ht="12.75">
      <c r="A27" t="s">
        <v>386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6">
        <f t="shared" si="0"/>
        <v>1</v>
      </c>
    </row>
    <row r="28" spans="1:26" ht="12.75">
      <c r="A28" s="2" t="s">
        <v>363</v>
      </c>
      <c r="B28" s="6">
        <f aca="true" t="shared" si="1" ref="B28:Z28">SUM(B7:B27)</f>
        <v>0</v>
      </c>
      <c r="C28" s="6">
        <f t="shared" si="1"/>
        <v>1</v>
      </c>
      <c r="D28" s="6">
        <f t="shared" si="1"/>
        <v>0</v>
      </c>
      <c r="E28" s="6">
        <f t="shared" si="1"/>
        <v>0</v>
      </c>
      <c r="F28" s="6">
        <f t="shared" si="1"/>
        <v>1</v>
      </c>
      <c r="G28" s="6">
        <f t="shared" si="1"/>
        <v>0</v>
      </c>
      <c r="H28" s="6">
        <f t="shared" si="1"/>
        <v>1</v>
      </c>
      <c r="I28" s="6">
        <f t="shared" si="1"/>
        <v>0</v>
      </c>
      <c r="J28" s="6">
        <f t="shared" si="1"/>
        <v>1</v>
      </c>
      <c r="K28" s="6">
        <f t="shared" si="1"/>
        <v>3</v>
      </c>
      <c r="L28" s="6">
        <f t="shared" si="1"/>
        <v>3</v>
      </c>
      <c r="M28" s="6">
        <f t="shared" si="1"/>
        <v>9</v>
      </c>
      <c r="N28" s="6">
        <f t="shared" si="1"/>
        <v>5</v>
      </c>
      <c r="O28" s="6">
        <f t="shared" si="1"/>
        <v>16</v>
      </c>
      <c r="P28" s="6">
        <f t="shared" si="1"/>
        <v>3</v>
      </c>
      <c r="Q28" s="6">
        <f t="shared" si="1"/>
        <v>13</v>
      </c>
      <c r="R28" s="6">
        <f t="shared" si="1"/>
        <v>3</v>
      </c>
      <c r="S28" s="6">
        <f t="shared" si="1"/>
        <v>20</v>
      </c>
      <c r="T28" s="6">
        <f t="shared" si="1"/>
        <v>4</v>
      </c>
      <c r="U28" s="6">
        <f t="shared" si="1"/>
        <v>1</v>
      </c>
      <c r="V28" s="6">
        <f t="shared" si="1"/>
        <v>0</v>
      </c>
      <c r="W28" s="6">
        <f t="shared" si="1"/>
        <v>1</v>
      </c>
      <c r="X28" s="6">
        <f t="shared" si="1"/>
        <v>0</v>
      </c>
      <c r="Y28" s="6">
        <f t="shared" si="1"/>
        <v>0</v>
      </c>
      <c r="Z28" s="6">
        <f t="shared" si="1"/>
        <v>85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462</v>
      </c>
    </row>
    <row r="5" spans="2:14" ht="12.75">
      <c r="B5" s="2" t="s">
        <v>463</v>
      </c>
      <c r="D5" s="2" t="s">
        <v>464</v>
      </c>
      <c r="F5" s="2" t="s">
        <v>465</v>
      </c>
      <c r="H5" s="2" t="s">
        <v>466</v>
      </c>
      <c r="J5" s="2" t="s">
        <v>467</v>
      </c>
      <c r="L5" s="2" t="s">
        <v>468</v>
      </c>
      <c r="N5" s="2" t="s">
        <v>435</v>
      </c>
    </row>
    <row r="6" spans="1:13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</row>
    <row r="7" spans="1:14" ht="12.75">
      <c r="A7" t="s">
        <v>366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 aca="true" t="shared" si="0" ref="N7:N27">SUM(B7:M7)</f>
        <v>1</v>
      </c>
    </row>
    <row r="8" spans="1:14" ht="12.75">
      <c r="A8" t="s">
        <v>367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6">
        <f t="shared" si="0"/>
        <v>3</v>
      </c>
    </row>
    <row r="9" spans="1:14" ht="12.75">
      <c r="A9" t="s">
        <v>368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6">
        <f t="shared" si="0"/>
        <v>3</v>
      </c>
    </row>
    <row r="10" spans="1:14" ht="12.75">
      <c r="A10" t="s">
        <v>369</v>
      </c>
      <c r="B10" s="3">
        <v>0</v>
      </c>
      <c r="C10" s="3">
        <v>0</v>
      </c>
      <c r="D10" s="3">
        <v>2</v>
      </c>
      <c r="E10" s="3">
        <v>3</v>
      </c>
      <c r="F10" s="3">
        <v>0</v>
      </c>
      <c r="G10" s="3">
        <v>0</v>
      </c>
      <c r="H10" s="3">
        <v>2</v>
      </c>
      <c r="I10" s="3">
        <v>3</v>
      </c>
      <c r="J10" s="3">
        <v>0</v>
      </c>
      <c r="K10" s="3">
        <v>0</v>
      </c>
      <c r="L10" s="3">
        <v>0</v>
      </c>
      <c r="M10" s="3">
        <v>0</v>
      </c>
      <c r="N10" s="6">
        <f t="shared" si="0"/>
        <v>10</v>
      </c>
    </row>
    <row r="11" spans="1:14" ht="12.75">
      <c r="A11" t="s">
        <v>370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">
        <f t="shared" si="0"/>
        <v>1</v>
      </c>
    </row>
    <row r="12" spans="1:14" ht="12.75">
      <c r="A12" t="s">
        <v>371</v>
      </c>
      <c r="B12" s="3">
        <v>0</v>
      </c>
      <c r="C12" s="3">
        <v>0</v>
      </c>
      <c r="D12" s="3">
        <v>1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 t="shared" si="0"/>
        <v>5</v>
      </c>
    </row>
    <row r="13" spans="1:14" ht="12.75">
      <c r="A13" t="s">
        <v>372</v>
      </c>
      <c r="B13" s="3">
        <v>0</v>
      </c>
      <c r="C13" s="3">
        <v>4</v>
      </c>
      <c r="D13" s="3">
        <v>0</v>
      </c>
      <c r="E13" s="3">
        <v>9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6">
        <f t="shared" si="0"/>
        <v>14</v>
      </c>
    </row>
    <row r="14" spans="1:14" ht="12.75">
      <c r="A14" t="s">
        <v>373</v>
      </c>
      <c r="B14" s="3">
        <v>0</v>
      </c>
      <c r="C14" s="3">
        <v>0</v>
      </c>
      <c r="D14" s="3">
        <v>1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 t="shared" si="0"/>
        <v>6</v>
      </c>
    </row>
    <row r="15" spans="1:14" ht="12.75">
      <c r="A15" t="s">
        <v>374</v>
      </c>
      <c r="B15" s="3">
        <v>0</v>
      </c>
      <c r="C15" s="3">
        <v>1</v>
      </c>
      <c r="D15" s="3">
        <v>2</v>
      </c>
      <c r="E15" s="3">
        <v>7</v>
      </c>
      <c r="F15" s="3">
        <v>0</v>
      </c>
      <c r="G15" s="3">
        <v>0</v>
      </c>
      <c r="H15" s="3">
        <v>0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6">
        <f t="shared" si="0"/>
        <v>15</v>
      </c>
    </row>
    <row r="16" spans="1:14" ht="12.75">
      <c r="A16" t="s">
        <v>375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">
        <f t="shared" si="0"/>
        <v>1</v>
      </c>
    </row>
    <row r="17" spans="1:14" ht="12.75">
      <c r="A17" t="s">
        <v>376</v>
      </c>
      <c r="B17" s="3">
        <v>0</v>
      </c>
      <c r="C17" s="3">
        <v>0</v>
      </c>
      <c r="D17" s="3">
        <v>1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6">
        <f t="shared" si="0"/>
        <v>4</v>
      </c>
    </row>
    <row r="18" spans="1:14" ht="12.75">
      <c r="A18" t="s">
        <v>377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6">
        <f t="shared" si="0"/>
        <v>1</v>
      </c>
    </row>
    <row r="19" spans="1:14" ht="12.75">
      <c r="A19" t="s">
        <v>378</v>
      </c>
      <c r="B19" s="3">
        <v>0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6">
        <f t="shared" si="0"/>
        <v>4</v>
      </c>
    </row>
    <row r="20" spans="1:14" ht="12.75">
      <c r="A20" t="s">
        <v>379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 t="shared" si="0"/>
        <v>2</v>
      </c>
    </row>
    <row r="21" spans="1:14" ht="12.75">
      <c r="A21" t="s">
        <v>380</v>
      </c>
      <c r="B21" s="3">
        <v>1</v>
      </c>
      <c r="C21" s="3">
        <v>4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">
        <f t="shared" si="0"/>
        <v>8</v>
      </c>
    </row>
    <row r="22" spans="1:14" ht="12.75">
      <c r="A22" t="s">
        <v>381</v>
      </c>
      <c r="B22" s="3">
        <v>1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">
        <f t="shared" si="0"/>
        <v>2</v>
      </c>
    </row>
    <row r="23" spans="1:14" ht="12.75">
      <c r="A23" t="s">
        <v>382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6">
        <f t="shared" si="0"/>
        <v>1</v>
      </c>
    </row>
    <row r="24" spans="1:14" ht="12.75">
      <c r="A24" t="s">
        <v>383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6">
        <f t="shared" si="0"/>
        <v>1</v>
      </c>
    </row>
    <row r="25" spans="1:14" ht="12.75">
      <c r="A25" t="s">
        <v>384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">
        <f t="shared" si="0"/>
        <v>1</v>
      </c>
    </row>
    <row r="26" spans="1:14" ht="12.75">
      <c r="A26" t="s">
        <v>385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">
        <f t="shared" si="0"/>
        <v>1</v>
      </c>
    </row>
    <row r="27" spans="1:14" ht="12.75">
      <c r="A27" t="s">
        <v>386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6">
        <f t="shared" si="0"/>
        <v>1</v>
      </c>
    </row>
    <row r="28" spans="1:14" ht="12.75">
      <c r="A28" s="2" t="s">
        <v>363</v>
      </c>
      <c r="B28" s="6">
        <f aca="true" t="shared" si="1" ref="B28:N28">SUM(B7:B27)</f>
        <v>3</v>
      </c>
      <c r="C28" s="6">
        <f t="shared" si="1"/>
        <v>15</v>
      </c>
      <c r="D28" s="6">
        <f t="shared" si="1"/>
        <v>14</v>
      </c>
      <c r="E28" s="6">
        <f t="shared" si="1"/>
        <v>37</v>
      </c>
      <c r="F28" s="6">
        <f t="shared" si="1"/>
        <v>0</v>
      </c>
      <c r="G28" s="6">
        <f t="shared" si="1"/>
        <v>0</v>
      </c>
      <c r="H28" s="6">
        <f t="shared" si="1"/>
        <v>4</v>
      </c>
      <c r="I28" s="6">
        <f t="shared" si="1"/>
        <v>12</v>
      </c>
      <c r="J28" s="6">
        <f t="shared" si="1"/>
        <v>0</v>
      </c>
      <c r="K28" s="6">
        <f t="shared" si="1"/>
        <v>0</v>
      </c>
      <c r="L28" s="6">
        <f t="shared" si="1"/>
        <v>0</v>
      </c>
      <c r="M28" s="6">
        <f t="shared" si="1"/>
        <v>0</v>
      </c>
      <c r="N28" s="6">
        <f t="shared" si="1"/>
        <v>85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82</v>
      </c>
    </row>
    <row r="3" ht="12.75">
      <c r="A3" s="2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469</v>
      </c>
    </row>
    <row r="5" spans="2:20" ht="12.75">
      <c r="B5" s="2" t="s">
        <v>133</v>
      </c>
      <c r="D5" s="2" t="s">
        <v>470</v>
      </c>
      <c r="F5" s="2" t="s">
        <v>471</v>
      </c>
      <c r="H5" s="2" t="s">
        <v>472</v>
      </c>
      <c r="J5" s="2" t="s">
        <v>473</v>
      </c>
      <c r="L5" s="2" t="s">
        <v>474</v>
      </c>
      <c r="N5" s="2" t="s">
        <v>475</v>
      </c>
      <c r="P5" s="2" t="s">
        <v>476</v>
      </c>
      <c r="R5" s="2" t="s">
        <v>477</v>
      </c>
      <c r="T5" s="2" t="s">
        <v>363</v>
      </c>
    </row>
    <row r="6" spans="1:19" ht="12.75">
      <c r="A6" s="2" t="s">
        <v>358</v>
      </c>
      <c r="B6" t="s">
        <v>364</v>
      </c>
      <c r="C6" t="s">
        <v>365</v>
      </c>
      <c r="D6" t="s">
        <v>364</v>
      </c>
      <c r="E6" t="s">
        <v>365</v>
      </c>
      <c r="F6" t="s">
        <v>364</v>
      </c>
      <c r="G6" t="s">
        <v>365</v>
      </c>
      <c r="H6" t="s">
        <v>364</v>
      </c>
      <c r="I6" t="s">
        <v>365</v>
      </c>
      <c r="J6" t="s">
        <v>364</v>
      </c>
      <c r="K6" t="s">
        <v>365</v>
      </c>
      <c r="L6" t="s">
        <v>364</v>
      </c>
      <c r="M6" t="s">
        <v>365</v>
      </c>
      <c r="N6" t="s">
        <v>364</v>
      </c>
      <c r="O6" t="s">
        <v>365</v>
      </c>
      <c r="P6" t="s">
        <v>364</v>
      </c>
      <c r="Q6" t="s">
        <v>365</v>
      </c>
      <c r="R6" t="s">
        <v>364</v>
      </c>
      <c r="S6" t="s">
        <v>365</v>
      </c>
    </row>
    <row r="7" spans="1:20" ht="12.75">
      <c r="A7" t="s">
        <v>413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aca="true" t="shared" si="0" ref="T7:T28">SUM(B7:S7)</f>
        <v>1</v>
      </c>
    </row>
    <row r="8" spans="1:20" ht="12.75">
      <c r="A8" t="s">
        <v>366</v>
      </c>
      <c r="B8" s="3">
        <v>0</v>
      </c>
      <c r="C8" s="3">
        <v>31</v>
      </c>
      <c r="D8" s="3">
        <v>0</v>
      </c>
      <c r="E8" s="3">
        <v>20</v>
      </c>
      <c r="F8" s="3">
        <v>0</v>
      </c>
      <c r="G8" s="3">
        <v>0</v>
      </c>
      <c r="H8" s="3">
        <v>0</v>
      </c>
      <c r="I8" s="3">
        <v>24</v>
      </c>
      <c r="J8" s="3">
        <v>0</v>
      </c>
      <c r="K8" s="3">
        <v>0</v>
      </c>
      <c r="L8" s="3">
        <v>0</v>
      </c>
      <c r="M8" s="3">
        <v>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77</v>
      </c>
    </row>
    <row r="9" spans="1:20" ht="12.75">
      <c r="A9" t="s">
        <v>367</v>
      </c>
      <c r="B9" s="3">
        <v>30</v>
      </c>
      <c r="C9" s="3">
        <v>61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11</v>
      </c>
      <c r="M9" s="3">
        <v>15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14</v>
      </c>
      <c r="T9" s="6">
        <f t="shared" si="0"/>
        <v>133</v>
      </c>
    </row>
    <row r="10" spans="1:20" ht="12.75">
      <c r="A10" t="s">
        <v>368</v>
      </c>
      <c r="B10" s="3">
        <v>70</v>
      </c>
      <c r="C10" s="3">
        <v>39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9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3</v>
      </c>
      <c r="S10" s="3">
        <v>0</v>
      </c>
      <c r="T10" s="6">
        <f t="shared" si="0"/>
        <v>132</v>
      </c>
    </row>
    <row r="11" spans="1:20" ht="12.75">
      <c r="A11" t="s">
        <v>369</v>
      </c>
      <c r="B11" s="3">
        <v>45</v>
      </c>
      <c r="C11" s="3">
        <v>223</v>
      </c>
      <c r="D11" s="3">
        <v>1</v>
      </c>
      <c r="E11" s="3">
        <v>29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35</v>
      </c>
      <c r="L11" s="3">
        <v>25</v>
      </c>
      <c r="M11" s="3">
        <v>72</v>
      </c>
      <c r="N11" s="3">
        <v>0</v>
      </c>
      <c r="O11" s="3">
        <v>0</v>
      </c>
      <c r="P11" s="3">
        <v>196</v>
      </c>
      <c r="Q11" s="3">
        <v>0</v>
      </c>
      <c r="R11" s="3">
        <v>6</v>
      </c>
      <c r="S11" s="3">
        <v>18</v>
      </c>
      <c r="T11" s="6">
        <f t="shared" si="0"/>
        <v>658</v>
      </c>
    </row>
    <row r="12" spans="1:20" ht="12.75">
      <c r="A12" t="s">
        <v>370</v>
      </c>
      <c r="B12" s="3">
        <v>0</v>
      </c>
      <c r="C12" s="3">
        <v>76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17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  <c r="T12" s="6">
        <f t="shared" si="0"/>
        <v>105</v>
      </c>
    </row>
    <row r="13" spans="1:20" ht="12.75">
      <c r="A13" t="s">
        <v>371</v>
      </c>
      <c r="B13" s="3">
        <v>35</v>
      </c>
      <c r="C13" s="3">
        <v>177</v>
      </c>
      <c r="D13" s="3">
        <v>10</v>
      </c>
      <c r="E13" s="3">
        <v>66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9</v>
      </c>
      <c r="M13" s="3">
        <v>55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  <c r="T13" s="6">
        <f t="shared" si="0"/>
        <v>355</v>
      </c>
    </row>
    <row r="14" spans="1:20" ht="12.75">
      <c r="A14" t="s">
        <v>372</v>
      </c>
      <c r="B14" s="3">
        <v>0</v>
      </c>
      <c r="C14" s="3">
        <v>594</v>
      </c>
      <c r="D14" s="3">
        <v>0</v>
      </c>
      <c r="E14" s="3">
        <v>128</v>
      </c>
      <c r="F14" s="3">
        <v>0</v>
      </c>
      <c r="G14" s="3">
        <v>0</v>
      </c>
      <c r="H14" s="3">
        <v>0</v>
      </c>
      <c r="I14" s="3">
        <v>34</v>
      </c>
      <c r="J14" s="3">
        <v>0</v>
      </c>
      <c r="K14" s="3">
        <v>6</v>
      </c>
      <c r="L14" s="3">
        <v>0</v>
      </c>
      <c r="M14" s="3">
        <v>117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  <c r="T14" s="6">
        <f t="shared" si="0"/>
        <v>886</v>
      </c>
    </row>
    <row r="15" spans="1:20" ht="12.75">
      <c r="A15" t="s">
        <v>373</v>
      </c>
      <c r="B15" s="3">
        <v>36</v>
      </c>
      <c r="C15" s="3">
        <v>188</v>
      </c>
      <c r="D15" s="3">
        <v>24</v>
      </c>
      <c r="E15" s="3">
        <v>45</v>
      </c>
      <c r="F15" s="3">
        <v>0</v>
      </c>
      <c r="G15" s="3">
        <v>0</v>
      </c>
      <c r="H15" s="3">
        <v>0</v>
      </c>
      <c r="I15" s="3">
        <v>29</v>
      </c>
      <c r="J15" s="3">
        <v>0</v>
      </c>
      <c r="K15" s="3">
        <v>0</v>
      </c>
      <c r="L15" s="3">
        <v>1</v>
      </c>
      <c r="M15" s="3">
        <v>75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6">
        <f t="shared" si="0"/>
        <v>399</v>
      </c>
    </row>
    <row r="16" spans="1:20" ht="12.75">
      <c r="A16" t="s">
        <v>374</v>
      </c>
      <c r="B16" s="3">
        <v>72</v>
      </c>
      <c r="C16" s="3">
        <v>522</v>
      </c>
      <c r="D16" s="3">
        <v>10</v>
      </c>
      <c r="E16" s="3">
        <v>57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34</v>
      </c>
      <c r="L16" s="3">
        <v>6</v>
      </c>
      <c r="M16" s="3">
        <v>125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14</v>
      </c>
      <c r="T16" s="6">
        <f t="shared" si="0"/>
        <v>841</v>
      </c>
    </row>
    <row r="17" spans="1:20" ht="12.75">
      <c r="A17" t="s">
        <v>375</v>
      </c>
      <c r="B17" s="3">
        <v>31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7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6">
        <f t="shared" si="0"/>
        <v>39</v>
      </c>
    </row>
    <row r="18" spans="1:20" ht="12.75">
      <c r="A18" t="s">
        <v>376</v>
      </c>
      <c r="B18" s="3">
        <v>36</v>
      </c>
      <c r="C18" s="3">
        <v>348</v>
      </c>
      <c r="D18" s="3">
        <v>163</v>
      </c>
      <c r="E18" s="3">
        <v>78</v>
      </c>
      <c r="F18" s="3">
        <v>0</v>
      </c>
      <c r="G18" s="3">
        <v>0</v>
      </c>
      <c r="H18" s="3">
        <v>1</v>
      </c>
      <c r="I18" s="3">
        <v>29</v>
      </c>
      <c r="J18" s="3">
        <v>0</v>
      </c>
      <c r="K18" s="3">
        <v>0</v>
      </c>
      <c r="L18" s="3">
        <v>0</v>
      </c>
      <c r="M18" s="3">
        <v>22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  <c r="T18" s="6">
        <f t="shared" si="0"/>
        <v>681</v>
      </c>
    </row>
    <row r="19" spans="1:20" ht="12.75">
      <c r="A19" t="s">
        <v>377</v>
      </c>
      <c r="B19" s="3">
        <v>0</v>
      </c>
      <c r="C19" s="3">
        <v>27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6">
        <f t="shared" si="0"/>
        <v>38</v>
      </c>
    </row>
    <row r="20" spans="1:20" ht="12.75">
      <c r="A20" t="s">
        <v>378</v>
      </c>
      <c r="B20" s="3">
        <v>0</v>
      </c>
      <c r="C20" s="3">
        <v>228</v>
      </c>
      <c r="D20" s="3">
        <v>0</v>
      </c>
      <c r="E20" s="3">
        <v>55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6">
        <f t="shared" si="0"/>
        <v>316</v>
      </c>
    </row>
    <row r="21" spans="1:20" ht="12.75">
      <c r="A21" t="s">
        <v>379</v>
      </c>
      <c r="B21" s="3">
        <v>37</v>
      </c>
      <c r="C21" s="3">
        <v>60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12</v>
      </c>
      <c r="J21" s="3">
        <v>0</v>
      </c>
      <c r="K21" s="3">
        <v>0</v>
      </c>
      <c r="L21" s="3">
        <v>14</v>
      </c>
      <c r="M21" s="3">
        <v>24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 t="shared" si="0"/>
        <v>149</v>
      </c>
    </row>
    <row r="22" spans="1:20" ht="12.75">
      <c r="A22" t="s">
        <v>380</v>
      </c>
      <c r="B22" s="3">
        <v>156</v>
      </c>
      <c r="C22" s="3">
        <v>204</v>
      </c>
      <c r="D22" s="3">
        <v>7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17</v>
      </c>
      <c r="M22" s="3">
        <v>78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6">
        <f t="shared" si="0"/>
        <v>470</v>
      </c>
    </row>
    <row r="23" spans="1:20" ht="12.75">
      <c r="A23" t="s">
        <v>381</v>
      </c>
      <c r="B23" s="3">
        <v>25</v>
      </c>
      <c r="C23" s="3">
        <v>32</v>
      </c>
      <c r="D23" s="3">
        <v>14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6">
        <f t="shared" si="0"/>
        <v>88</v>
      </c>
    </row>
    <row r="24" spans="1:20" ht="12.75">
      <c r="A24" t="s">
        <v>382</v>
      </c>
      <c r="B24" s="3">
        <v>29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 t="shared" si="0"/>
        <v>40</v>
      </c>
    </row>
    <row r="25" spans="1:20" ht="12.75">
      <c r="A25" t="s">
        <v>383</v>
      </c>
      <c r="B25" s="3">
        <v>0</v>
      </c>
      <c r="C25" s="3">
        <v>32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6">
        <f t="shared" si="0"/>
        <v>64</v>
      </c>
    </row>
    <row r="26" spans="1:20" ht="12.75">
      <c r="A26" t="s">
        <v>384</v>
      </c>
      <c r="B26" s="3">
        <v>0</v>
      </c>
      <c r="C26" s="3">
        <v>114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6">
        <f t="shared" si="0"/>
        <v>132</v>
      </c>
    </row>
    <row r="27" spans="1:20" ht="12.75">
      <c r="A27" t="s">
        <v>385</v>
      </c>
      <c r="B27" s="3">
        <v>26</v>
      </c>
      <c r="C27" s="3">
        <v>0</v>
      </c>
      <c r="D27" s="3">
        <v>5</v>
      </c>
      <c r="E27" s="3">
        <v>0</v>
      </c>
      <c r="F27" s="3">
        <v>0</v>
      </c>
      <c r="G27" s="3">
        <v>0</v>
      </c>
      <c r="H27" s="3">
        <v>11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6">
        <f t="shared" si="0"/>
        <v>42</v>
      </c>
    </row>
    <row r="28" spans="1:20" ht="12.75">
      <c r="A28" t="s">
        <v>386</v>
      </c>
      <c r="B28" s="3">
        <v>0</v>
      </c>
      <c r="C28" s="3">
        <v>15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6">
        <f t="shared" si="0"/>
        <v>15</v>
      </c>
    </row>
    <row r="29" spans="1:20" ht="12.75">
      <c r="A29" s="2" t="s">
        <v>363</v>
      </c>
      <c r="B29" s="6">
        <f aca="true" t="shared" si="1" ref="B29:T29">SUM(B7:B28)</f>
        <v>629</v>
      </c>
      <c r="C29" s="6">
        <f t="shared" si="1"/>
        <v>2971</v>
      </c>
      <c r="D29" s="6">
        <f t="shared" si="1"/>
        <v>245</v>
      </c>
      <c r="E29" s="6">
        <f t="shared" si="1"/>
        <v>509</v>
      </c>
      <c r="F29" s="6">
        <f t="shared" si="1"/>
        <v>0</v>
      </c>
      <c r="G29" s="6">
        <f t="shared" si="1"/>
        <v>0</v>
      </c>
      <c r="H29" s="6">
        <f t="shared" si="1"/>
        <v>12</v>
      </c>
      <c r="I29" s="6">
        <f t="shared" si="1"/>
        <v>129</v>
      </c>
      <c r="J29" s="6">
        <f t="shared" si="1"/>
        <v>8</v>
      </c>
      <c r="K29" s="6">
        <f t="shared" si="1"/>
        <v>75</v>
      </c>
      <c r="L29" s="6">
        <f t="shared" si="1"/>
        <v>117</v>
      </c>
      <c r="M29" s="6">
        <f t="shared" si="1"/>
        <v>692</v>
      </c>
      <c r="N29" s="6">
        <f t="shared" si="1"/>
        <v>0</v>
      </c>
      <c r="O29" s="6">
        <f t="shared" si="1"/>
        <v>0</v>
      </c>
      <c r="P29" s="6">
        <f t="shared" si="1"/>
        <v>196</v>
      </c>
      <c r="Q29" s="6">
        <f t="shared" si="1"/>
        <v>0</v>
      </c>
      <c r="R29" s="6">
        <f t="shared" si="1"/>
        <v>12</v>
      </c>
      <c r="S29" s="6">
        <f t="shared" si="1"/>
        <v>66</v>
      </c>
      <c r="T29" s="6">
        <f t="shared" si="1"/>
        <v>5661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478</v>
      </c>
    </row>
    <row r="5" spans="1:11" ht="12.75">
      <c r="A5" s="2" t="s">
        <v>358</v>
      </c>
      <c r="B5" s="2" t="s">
        <v>479</v>
      </c>
      <c r="C5" s="2" t="s">
        <v>480</v>
      </c>
      <c r="D5" s="2" t="s">
        <v>481</v>
      </c>
      <c r="E5" s="2" t="s">
        <v>482</v>
      </c>
      <c r="F5" s="2" t="s">
        <v>483</v>
      </c>
      <c r="G5" s="2" t="s">
        <v>484</v>
      </c>
      <c r="H5" s="2" t="s">
        <v>485</v>
      </c>
      <c r="I5" s="2" t="s">
        <v>486</v>
      </c>
      <c r="J5" s="2" t="s">
        <v>487</v>
      </c>
      <c r="K5" s="2" t="s">
        <v>363</v>
      </c>
    </row>
    <row r="6" spans="2:11" ht="12.75">
      <c r="B6" t="s">
        <v>488</v>
      </c>
      <c r="C6" t="s">
        <v>489</v>
      </c>
      <c r="D6" t="s">
        <v>489</v>
      </c>
      <c r="E6" t="s">
        <v>489</v>
      </c>
      <c r="F6" t="s">
        <v>489</v>
      </c>
      <c r="G6" t="s">
        <v>489</v>
      </c>
      <c r="H6" t="s">
        <v>489</v>
      </c>
      <c r="I6" t="s">
        <v>489</v>
      </c>
      <c r="J6" t="s">
        <v>489</v>
      </c>
      <c r="K6" t="s">
        <v>489</v>
      </c>
    </row>
    <row r="7" spans="1:11" ht="12.75">
      <c r="A7" t="s">
        <v>366</v>
      </c>
      <c r="B7" s="7">
        <v>12</v>
      </c>
      <c r="C7" s="3">
        <v>27564</v>
      </c>
      <c r="D7" s="3">
        <v>0</v>
      </c>
      <c r="E7" s="3">
        <v>0</v>
      </c>
      <c r="F7" s="3">
        <v>0</v>
      </c>
      <c r="G7" s="3">
        <v>0</v>
      </c>
      <c r="H7" s="3">
        <v>2310</v>
      </c>
      <c r="I7" s="3">
        <v>943</v>
      </c>
      <c r="J7" s="3">
        <v>0</v>
      </c>
      <c r="K7" s="6">
        <f>(C7+D7+E7+F7+G7+H7+I7)-(J7)</f>
        <v>30817</v>
      </c>
    </row>
    <row r="8" spans="1:11" ht="12.75">
      <c r="A8" t="s">
        <v>367</v>
      </c>
      <c r="B8" s="7">
        <v>36</v>
      </c>
      <c r="C8" s="3">
        <v>79157</v>
      </c>
      <c r="D8" s="3">
        <v>0</v>
      </c>
      <c r="E8" s="3">
        <v>0</v>
      </c>
      <c r="F8" s="3">
        <v>0</v>
      </c>
      <c r="G8" s="3">
        <v>0</v>
      </c>
      <c r="H8" s="3">
        <v>9411</v>
      </c>
      <c r="I8" s="3">
        <v>972</v>
      </c>
      <c r="J8" s="3">
        <v>0</v>
      </c>
      <c r="K8" s="6">
        <f aca="true" t="shared" si="0" ref="K8:K27">(I8+H8+G8+F8+E8+D8+C8)-(J8)</f>
        <v>89540</v>
      </c>
    </row>
    <row r="9" spans="1:11" ht="12.75">
      <c r="A9" t="s">
        <v>368</v>
      </c>
      <c r="B9" s="7">
        <v>36</v>
      </c>
      <c r="C9" s="3">
        <v>75915</v>
      </c>
      <c r="D9" s="3">
        <v>0</v>
      </c>
      <c r="E9" s="3">
        <v>574</v>
      </c>
      <c r="F9" s="3">
        <v>0</v>
      </c>
      <c r="G9" s="3">
        <v>0</v>
      </c>
      <c r="H9" s="3">
        <v>9034</v>
      </c>
      <c r="I9" s="3">
        <v>1396</v>
      </c>
      <c r="J9" s="3">
        <v>0</v>
      </c>
      <c r="K9" s="6">
        <f t="shared" si="0"/>
        <v>86919</v>
      </c>
    </row>
    <row r="10" spans="1:11" ht="12.75">
      <c r="A10" t="s">
        <v>369</v>
      </c>
      <c r="B10" s="7">
        <v>94.07</v>
      </c>
      <c r="C10" s="3">
        <v>172522</v>
      </c>
      <c r="D10" s="3">
        <v>0</v>
      </c>
      <c r="E10" s="3">
        <v>0</v>
      </c>
      <c r="F10" s="3">
        <v>0</v>
      </c>
      <c r="G10" s="3">
        <v>0</v>
      </c>
      <c r="H10" s="3">
        <v>15266</v>
      </c>
      <c r="I10" s="3">
        <v>3059</v>
      </c>
      <c r="J10" s="3">
        <v>1</v>
      </c>
      <c r="K10" s="6">
        <f t="shared" si="0"/>
        <v>190846</v>
      </c>
    </row>
    <row r="11" spans="1:11" ht="12.75">
      <c r="A11" t="s">
        <v>370</v>
      </c>
      <c r="B11" s="7">
        <v>21.78</v>
      </c>
      <c r="C11" s="3">
        <v>41323</v>
      </c>
      <c r="D11" s="3">
        <v>0</v>
      </c>
      <c r="E11" s="3">
        <v>653</v>
      </c>
      <c r="F11" s="3">
        <v>0</v>
      </c>
      <c r="G11" s="3">
        <v>0</v>
      </c>
      <c r="H11" s="3">
        <v>3518</v>
      </c>
      <c r="I11" s="3">
        <v>769</v>
      </c>
      <c r="J11" s="3">
        <v>0</v>
      </c>
      <c r="K11" s="6">
        <f t="shared" si="0"/>
        <v>46263</v>
      </c>
    </row>
    <row r="12" spans="1:11" ht="12.75">
      <c r="A12" t="s">
        <v>371</v>
      </c>
      <c r="B12" s="7">
        <v>54.67</v>
      </c>
      <c r="C12" s="3">
        <v>100034</v>
      </c>
      <c r="D12" s="3">
        <v>0</v>
      </c>
      <c r="E12" s="3">
        <v>1476</v>
      </c>
      <c r="F12" s="3">
        <v>0</v>
      </c>
      <c r="G12" s="3">
        <v>0</v>
      </c>
      <c r="H12" s="3">
        <v>8508</v>
      </c>
      <c r="I12" s="3">
        <v>1169</v>
      </c>
      <c r="J12" s="3">
        <v>0</v>
      </c>
      <c r="K12" s="6">
        <f t="shared" si="0"/>
        <v>111187</v>
      </c>
    </row>
    <row r="13" spans="1:11" ht="12.75">
      <c r="A13" t="s">
        <v>372</v>
      </c>
      <c r="B13" s="7">
        <v>147.89</v>
      </c>
      <c r="C13" s="3">
        <v>262338</v>
      </c>
      <c r="D13" s="3">
        <v>0</v>
      </c>
      <c r="E13" s="3">
        <v>2111</v>
      </c>
      <c r="F13" s="3">
        <v>0</v>
      </c>
      <c r="G13" s="3">
        <v>0</v>
      </c>
      <c r="H13" s="3">
        <v>22160</v>
      </c>
      <c r="I13" s="3">
        <v>4830</v>
      </c>
      <c r="J13" s="3">
        <v>2</v>
      </c>
      <c r="K13" s="6">
        <f t="shared" si="0"/>
        <v>291437</v>
      </c>
    </row>
    <row r="14" spans="1:11" ht="12.75">
      <c r="A14" t="s">
        <v>373</v>
      </c>
      <c r="B14" s="7">
        <v>66</v>
      </c>
      <c r="C14" s="3">
        <v>113900</v>
      </c>
      <c r="D14" s="3">
        <v>0</v>
      </c>
      <c r="E14" s="3">
        <v>0</v>
      </c>
      <c r="F14" s="3">
        <v>0</v>
      </c>
      <c r="G14" s="3">
        <v>0</v>
      </c>
      <c r="H14" s="3">
        <v>9547</v>
      </c>
      <c r="I14" s="3">
        <v>2100</v>
      </c>
      <c r="J14" s="3">
        <v>1</v>
      </c>
      <c r="K14" s="6">
        <f t="shared" si="0"/>
        <v>125546</v>
      </c>
    </row>
    <row r="15" spans="1:11" ht="12.75">
      <c r="A15" t="s">
        <v>374</v>
      </c>
      <c r="B15" s="7">
        <v>167.59</v>
      </c>
      <c r="C15" s="3">
        <v>282526</v>
      </c>
      <c r="D15" s="3">
        <v>0</v>
      </c>
      <c r="E15" s="3">
        <v>1047</v>
      </c>
      <c r="F15" s="3">
        <v>0</v>
      </c>
      <c r="G15" s="3">
        <v>0</v>
      </c>
      <c r="H15" s="3">
        <v>23808</v>
      </c>
      <c r="I15" s="3">
        <v>4886</v>
      </c>
      <c r="J15" s="3">
        <v>2</v>
      </c>
      <c r="K15" s="6">
        <f t="shared" si="0"/>
        <v>312265</v>
      </c>
    </row>
    <row r="16" spans="1:11" ht="12.75">
      <c r="A16" t="s">
        <v>375</v>
      </c>
      <c r="B16" s="7">
        <v>12</v>
      </c>
      <c r="C16" s="3">
        <v>19904</v>
      </c>
      <c r="D16" s="3">
        <v>0</v>
      </c>
      <c r="E16" s="3">
        <v>272</v>
      </c>
      <c r="F16" s="3">
        <v>0</v>
      </c>
      <c r="G16" s="3">
        <v>0</v>
      </c>
      <c r="H16" s="3">
        <v>1696</v>
      </c>
      <c r="I16" s="3">
        <v>367</v>
      </c>
      <c r="J16" s="3">
        <v>0</v>
      </c>
      <c r="K16" s="6">
        <f t="shared" si="0"/>
        <v>22239</v>
      </c>
    </row>
    <row r="17" spans="1:11" ht="12.75">
      <c r="A17" t="s">
        <v>376</v>
      </c>
      <c r="B17" s="7">
        <v>56</v>
      </c>
      <c r="C17" s="3">
        <v>91263</v>
      </c>
      <c r="D17" s="3">
        <v>0</v>
      </c>
      <c r="E17" s="3">
        <v>818</v>
      </c>
      <c r="F17" s="3">
        <v>0</v>
      </c>
      <c r="G17" s="3">
        <v>0</v>
      </c>
      <c r="H17" s="3">
        <v>7734</v>
      </c>
      <c r="I17" s="3">
        <v>1763</v>
      </c>
      <c r="J17" s="3">
        <v>0</v>
      </c>
      <c r="K17" s="6">
        <f t="shared" si="0"/>
        <v>101578</v>
      </c>
    </row>
    <row r="18" spans="1:11" ht="12.75">
      <c r="A18" t="s">
        <v>377</v>
      </c>
      <c r="B18" s="7">
        <v>12</v>
      </c>
      <c r="C18" s="3">
        <v>19556</v>
      </c>
      <c r="D18" s="3">
        <v>0</v>
      </c>
      <c r="E18" s="3">
        <v>63</v>
      </c>
      <c r="F18" s="3">
        <v>0</v>
      </c>
      <c r="G18" s="3">
        <v>0</v>
      </c>
      <c r="H18" s="3">
        <v>1644</v>
      </c>
      <c r="I18" s="3">
        <v>360</v>
      </c>
      <c r="J18" s="3">
        <v>0</v>
      </c>
      <c r="K18" s="6">
        <f t="shared" si="0"/>
        <v>21623</v>
      </c>
    </row>
    <row r="19" spans="1:11" ht="12.75">
      <c r="A19" t="s">
        <v>378</v>
      </c>
      <c r="B19" s="7">
        <v>31.23</v>
      </c>
      <c r="C19" s="3">
        <v>50001</v>
      </c>
      <c r="D19" s="3">
        <v>0</v>
      </c>
      <c r="E19" s="3">
        <v>0</v>
      </c>
      <c r="F19" s="3">
        <v>0</v>
      </c>
      <c r="G19" s="3">
        <v>0</v>
      </c>
      <c r="H19" s="3">
        <v>4194</v>
      </c>
      <c r="I19" s="3">
        <v>1242</v>
      </c>
      <c r="J19" s="3">
        <v>0</v>
      </c>
      <c r="K19" s="6">
        <f t="shared" si="0"/>
        <v>55437</v>
      </c>
    </row>
    <row r="20" spans="1:11" ht="12.75">
      <c r="A20" t="s">
        <v>379</v>
      </c>
      <c r="B20" s="7">
        <v>24</v>
      </c>
      <c r="C20" s="3">
        <v>37908</v>
      </c>
      <c r="D20" s="3">
        <v>0</v>
      </c>
      <c r="E20" s="3">
        <v>0</v>
      </c>
      <c r="F20" s="3">
        <v>0</v>
      </c>
      <c r="G20" s="3">
        <v>0</v>
      </c>
      <c r="H20" s="3">
        <v>3177</v>
      </c>
      <c r="I20" s="3">
        <v>699</v>
      </c>
      <c r="J20" s="3">
        <v>0</v>
      </c>
      <c r="K20" s="6">
        <f t="shared" si="0"/>
        <v>41784</v>
      </c>
    </row>
    <row r="21" spans="1:11" ht="12.75">
      <c r="A21" t="s">
        <v>380</v>
      </c>
      <c r="B21" s="7">
        <v>81.89</v>
      </c>
      <c r="C21" s="3">
        <v>129374</v>
      </c>
      <c r="D21" s="3">
        <v>0</v>
      </c>
      <c r="E21" s="3">
        <v>181</v>
      </c>
      <c r="F21" s="3">
        <v>0</v>
      </c>
      <c r="G21" s="3">
        <v>0</v>
      </c>
      <c r="H21" s="3">
        <v>10860</v>
      </c>
      <c r="I21" s="3">
        <v>2273</v>
      </c>
      <c r="J21" s="3">
        <v>0</v>
      </c>
      <c r="K21" s="6">
        <f t="shared" si="0"/>
        <v>142688</v>
      </c>
    </row>
    <row r="22" spans="1:11" ht="12.75">
      <c r="A22" t="s">
        <v>381</v>
      </c>
      <c r="B22" s="7">
        <v>24</v>
      </c>
      <c r="C22" s="3">
        <v>36456</v>
      </c>
      <c r="D22" s="3">
        <v>0</v>
      </c>
      <c r="E22" s="3">
        <v>0</v>
      </c>
      <c r="F22" s="3">
        <v>0</v>
      </c>
      <c r="G22" s="3">
        <v>0</v>
      </c>
      <c r="H22" s="3">
        <v>3056</v>
      </c>
      <c r="I22" s="3">
        <v>671</v>
      </c>
      <c r="J22" s="3">
        <v>0</v>
      </c>
      <c r="K22" s="6">
        <f t="shared" si="0"/>
        <v>40183</v>
      </c>
    </row>
    <row r="23" spans="1:11" ht="12.75">
      <c r="A23" t="s">
        <v>382</v>
      </c>
      <c r="B23" s="7">
        <v>12</v>
      </c>
      <c r="C23" s="3">
        <v>17930</v>
      </c>
      <c r="D23" s="3">
        <v>0</v>
      </c>
      <c r="E23" s="3">
        <v>0</v>
      </c>
      <c r="F23" s="3">
        <v>0</v>
      </c>
      <c r="G23" s="3">
        <v>0</v>
      </c>
      <c r="H23" s="3">
        <v>1503</v>
      </c>
      <c r="I23" s="3">
        <v>330</v>
      </c>
      <c r="J23" s="3">
        <v>0</v>
      </c>
      <c r="K23" s="6">
        <f t="shared" si="0"/>
        <v>19763</v>
      </c>
    </row>
    <row r="24" spans="1:11" ht="12.75">
      <c r="A24" t="s">
        <v>383</v>
      </c>
      <c r="B24" s="7">
        <v>12</v>
      </c>
      <c r="C24" s="3">
        <v>17867</v>
      </c>
      <c r="D24" s="3">
        <v>0</v>
      </c>
      <c r="E24" s="3">
        <v>0</v>
      </c>
      <c r="F24" s="3">
        <v>0</v>
      </c>
      <c r="G24" s="3">
        <v>0</v>
      </c>
      <c r="H24" s="3">
        <v>1498</v>
      </c>
      <c r="I24" s="3">
        <v>329</v>
      </c>
      <c r="J24" s="3">
        <v>0</v>
      </c>
      <c r="K24" s="6">
        <f t="shared" si="0"/>
        <v>19694</v>
      </c>
    </row>
    <row r="25" spans="1:11" ht="12.75">
      <c r="A25" t="s">
        <v>384</v>
      </c>
      <c r="B25" s="7">
        <v>14.66</v>
      </c>
      <c r="C25" s="3">
        <v>21456</v>
      </c>
      <c r="D25" s="3">
        <v>0</v>
      </c>
      <c r="E25" s="3">
        <v>0</v>
      </c>
      <c r="F25" s="3">
        <v>0</v>
      </c>
      <c r="G25" s="3">
        <v>0</v>
      </c>
      <c r="H25" s="3">
        <v>1798</v>
      </c>
      <c r="I25" s="3">
        <v>396</v>
      </c>
      <c r="J25" s="3">
        <v>0</v>
      </c>
      <c r="K25" s="6">
        <f t="shared" si="0"/>
        <v>23650</v>
      </c>
    </row>
    <row r="26" spans="1:11" ht="12.75">
      <c r="A26" t="s">
        <v>385</v>
      </c>
      <c r="B26" s="7">
        <v>5</v>
      </c>
      <c r="C26" s="3">
        <v>7163</v>
      </c>
      <c r="D26" s="3">
        <v>0</v>
      </c>
      <c r="E26" s="3">
        <v>0</v>
      </c>
      <c r="F26" s="3">
        <v>0</v>
      </c>
      <c r="G26" s="3">
        <v>0</v>
      </c>
      <c r="H26" s="3">
        <v>600</v>
      </c>
      <c r="I26" s="3">
        <v>132</v>
      </c>
      <c r="J26" s="3">
        <v>0</v>
      </c>
      <c r="K26" s="6">
        <f t="shared" si="0"/>
        <v>7895</v>
      </c>
    </row>
    <row r="27" spans="1:11" ht="12.75">
      <c r="A27" t="s">
        <v>386</v>
      </c>
      <c r="B27" s="7">
        <v>6</v>
      </c>
      <c r="C27" s="3">
        <v>10113</v>
      </c>
      <c r="D27" s="3">
        <v>0</v>
      </c>
      <c r="E27" s="3">
        <v>0</v>
      </c>
      <c r="F27" s="3">
        <v>0</v>
      </c>
      <c r="G27" s="3">
        <v>0</v>
      </c>
      <c r="H27" s="3">
        <v>845</v>
      </c>
      <c r="I27" s="3">
        <v>0</v>
      </c>
      <c r="J27" s="3">
        <v>0</v>
      </c>
      <c r="K27" s="6">
        <f t="shared" si="0"/>
        <v>10958</v>
      </c>
    </row>
    <row r="28" spans="1:11" ht="12.75">
      <c r="A28" s="2" t="s">
        <v>363</v>
      </c>
      <c r="B28" s="8">
        <f aca="true" t="shared" si="1" ref="B28:K28">SUM(B7:B27)</f>
        <v>926.78</v>
      </c>
      <c r="C28" s="6">
        <f t="shared" si="1"/>
        <v>1614270</v>
      </c>
      <c r="D28" s="6">
        <f t="shared" si="1"/>
        <v>0</v>
      </c>
      <c r="E28" s="6">
        <f t="shared" si="1"/>
        <v>7195</v>
      </c>
      <c r="F28" s="6">
        <f t="shared" si="1"/>
        <v>0</v>
      </c>
      <c r="G28" s="6">
        <f t="shared" si="1"/>
        <v>0</v>
      </c>
      <c r="H28" s="6">
        <f t="shared" si="1"/>
        <v>142167</v>
      </c>
      <c r="I28" s="6">
        <f t="shared" si="1"/>
        <v>28686</v>
      </c>
      <c r="J28" s="6">
        <f t="shared" si="1"/>
        <v>6</v>
      </c>
      <c r="K28" s="6">
        <f t="shared" si="1"/>
        <v>1792312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490</v>
      </c>
    </row>
    <row r="5" ht="12.75">
      <c r="A5" s="2" t="s">
        <v>491</v>
      </c>
    </row>
    <row r="6" spans="1:9" ht="12.75">
      <c r="A6" s="2" t="s">
        <v>358</v>
      </c>
      <c r="B6" s="2" t="s">
        <v>492</v>
      </c>
      <c r="C6" s="2" t="s">
        <v>493</v>
      </c>
      <c r="D6" s="2" t="s">
        <v>494</v>
      </c>
      <c r="E6" s="2" t="s">
        <v>495</v>
      </c>
      <c r="F6" s="2" t="s">
        <v>496</v>
      </c>
      <c r="G6" s="2" t="s">
        <v>497</v>
      </c>
      <c r="H6" s="2" t="s">
        <v>498</v>
      </c>
      <c r="I6" s="2" t="s">
        <v>499</v>
      </c>
    </row>
    <row r="7" spans="1:9" ht="12.75">
      <c r="A7" s="2" t="s">
        <v>366</v>
      </c>
      <c r="B7">
        <v>50</v>
      </c>
      <c r="C7">
        <v>0</v>
      </c>
      <c r="D7">
        <v>0</v>
      </c>
      <c r="E7">
        <v>0</v>
      </c>
      <c r="F7">
        <v>0</v>
      </c>
      <c r="G7">
        <v>623</v>
      </c>
      <c r="H7">
        <v>0</v>
      </c>
      <c r="I7">
        <v>0</v>
      </c>
    </row>
    <row r="8" spans="1:9" ht="12.75">
      <c r="A8" s="2" t="s">
        <v>367</v>
      </c>
      <c r="B8">
        <v>143</v>
      </c>
      <c r="C8">
        <v>0</v>
      </c>
      <c r="D8">
        <v>0</v>
      </c>
      <c r="E8">
        <v>32954</v>
      </c>
      <c r="F8">
        <v>4440</v>
      </c>
      <c r="G8">
        <v>1868</v>
      </c>
      <c r="H8">
        <v>0</v>
      </c>
      <c r="I8">
        <v>0</v>
      </c>
    </row>
    <row r="9" spans="1:9" ht="12.75">
      <c r="A9" s="2" t="s">
        <v>368</v>
      </c>
      <c r="B9">
        <v>137</v>
      </c>
      <c r="C9">
        <v>0</v>
      </c>
      <c r="D9">
        <v>0</v>
      </c>
      <c r="E9">
        <v>31477</v>
      </c>
      <c r="F9">
        <v>6168</v>
      </c>
      <c r="G9">
        <v>1868</v>
      </c>
      <c r="H9">
        <v>0</v>
      </c>
      <c r="I9">
        <v>0</v>
      </c>
    </row>
    <row r="10" spans="1:9" ht="12.75">
      <c r="A10" s="2" t="s">
        <v>369</v>
      </c>
      <c r="B10">
        <v>320</v>
      </c>
      <c r="C10">
        <v>1264</v>
      </c>
      <c r="D10">
        <v>0</v>
      </c>
      <c r="E10">
        <v>9877</v>
      </c>
      <c r="F10">
        <v>2461</v>
      </c>
      <c r="G10">
        <v>4883</v>
      </c>
      <c r="H10">
        <v>0</v>
      </c>
      <c r="I10">
        <v>0</v>
      </c>
    </row>
    <row r="11" spans="1:9" ht="12.75">
      <c r="A11" s="2" t="s">
        <v>370</v>
      </c>
      <c r="B11">
        <v>75</v>
      </c>
      <c r="C11">
        <v>1111</v>
      </c>
      <c r="D11">
        <v>1242</v>
      </c>
      <c r="E11">
        <v>0</v>
      </c>
      <c r="F11">
        <v>0</v>
      </c>
      <c r="G11">
        <v>997</v>
      </c>
      <c r="H11">
        <v>0</v>
      </c>
      <c r="I11">
        <v>0</v>
      </c>
    </row>
    <row r="12" spans="1:9" ht="12.75">
      <c r="A12" s="2" t="s">
        <v>371</v>
      </c>
      <c r="B12">
        <v>180</v>
      </c>
      <c r="C12">
        <v>1111</v>
      </c>
      <c r="D12">
        <v>0</v>
      </c>
      <c r="E12">
        <v>0</v>
      </c>
      <c r="F12">
        <v>0</v>
      </c>
      <c r="G12">
        <v>2504</v>
      </c>
      <c r="H12">
        <v>0</v>
      </c>
      <c r="I12">
        <v>0</v>
      </c>
    </row>
    <row r="13" spans="1:9" ht="12.75">
      <c r="A13" s="2" t="s">
        <v>372</v>
      </c>
      <c r="B13">
        <v>474</v>
      </c>
      <c r="C13">
        <v>2222</v>
      </c>
      <c r="D13">
        <v>7891</v>
      </c>
      <c r="E13">
        <v>0</v>
      </c>
      <c r="F13">
        <v>0</v>
      </c>
      <c r="G13">
        <v>6773</v>
      </c>
      <c r="H13">
        <v>0</v>
      </c>
      <c r="I13">
        <v>0</v>
      </c>
    </row>
    <row r="14" spans="1:9" ht="12.75">
      <c r="A14" s="2" t="s">
        <v>373</v>
      </c>
      <c r="B14">
        <v>205</v>
      </c>
      <c r="C14">
        <v>1111</v>
      </c>
      <c r="D14">
        <v>3708</v>
      </c>
      <c r="E14">
        <v>0</v>
      </c>
      <c r="F14">
        <v>0</v>
      </c>
      <c r="G14">
        <v>3023</v>
      </c>
      <c r="H14">
        <v>0</v>
      </c>
      <c r="I14">
        <v>0</v>
      </c>
    </row>
    <row r="15" spans="1:9" ht="12.75">
      <c r="A15" s="2" t="s">
        <v>374</v>
      </c>
      <c r="B15">
        <v>497</v>
      </c>
      <c r="C15">
        <v>2222</v>
      </c>
      <c r="D15">
        <v>1252</v>
      </c>
      <c r="E15">
        <v>0</v>
      </c>
      <c r="F15">
        <v>0</v>
      </c>
      <c r="G15">
        <v>7675</v>
      </c>
      <c r="H15">
        <v>0</v>
      </c>
      <c r="I15">
        <v>0</v>
      </c>
    </row>
    <row r="16" spans="1:9" ht="12.75">
      <c r="A16" s="2" t="s">
        <v>375</v>
      </c>
      <c r="B16">
        <v>36</v>
      </c>
      <c r="C16">
        <v>0</v>
      </c>
      <c r="D16">
        <v>0</v>
      </c>
      <c r="E16">
        <v>0</v>
      </c>
      <c r="F16">
        <v>0</v>
      </c>
      <c r="G16">
        <v>472</v>
      </c>
      <c r="H16">
        <v>0</v>
      </c>
      <c r="I16">
        <v>0</v>
      </c>
    </row>
    <row r="17" spans="1:9" ht="12.75">
      <c r="A17" s="2" t="s">
        <v>376</v>
      </c>
      <c r="B17">
        <v>165</v>
      </c>
      <c r="C17">
        <v>0</v>
      </c>
      <c r="D17">
        <v>0</v>
      </c>
      <c r="E17">
        <v>0</v>
      </c>
      <c r="F17">
        <v>0</v>
      </c>
      <c r="G17">
        <v>2201</v>
      </c>
      <c r="H17">
        <v>0</v>
      </c>
      <c r="I17">
        <v>0</v>
      </c>
    </row>
    <row r="18" spans="1:9" ht="12.75">
      <c r="A18" s="2" t="s">
        <v>377</v>
      </c>
      <c r="B18">
        <v>35</v>
      </c>
      <c r="C18">
        <v>0</v>
      </c>
      <c r="D18">
        <v>0</v>
      </c>
      <c r="E18">
        <v>0</v>
      </c>
      <c r="F18">
        <v>0</v>
      </c>
      <c r="G18">
        <v>472</v>
      </c>
      <c r="H18">
        <v>0</v>
      </c>
      <c r="I18">
        <v>0</v>
      </c>
    </row>
    <row r="19" spans="1:9" ht="12.75">
      <c r="A19" s="2" t="s">
        <v>378</v>
      </c>
      <c r="B19">
        <v>101</v>
      </c>
      <c r="C19">
        <v>0</v>
      </c>
      <c r="D19">
        <v>0</v>
      </c>
      <c r="E19">
        <v>0</v>
      </c>
      <c r="F19">
        <v>0</v>
      </c>
      <c r="G19">
        <v>1228</v>
      </c>
      <c r="H19">
        <v>0</v>
      </c>
      <c r="I19">
        <v>0</v>
      </c>
    </row>
    <row r="20" spans="1:9" ht="12.75">
      <c r="A20" s="2" t="s">
        <v>379</v>
      </c>
      <c r="B20">
        <v>68</v>
      </c>
      <c r="C20">
        <v>0</v>
      </c>
      <c r="D20">
        <v>0</v>
      </c>
      <c r="E20">
        <v>0</v>
      </c>
      <c r="F20">
        <v>0</v>
      </c>
      <c r="G20">
        <v>943</v>
      </c>
      <c r="H20">
        <v>0</v>
      </c>
      <c r="I20">
        <v>0</v>
      </c>
    </row>
    <row r="21" spans="1:9" ht="12.75">
      <c r="A21" s="2" t="s">
        <v>380</v>
      </c>
      <c r="B21">
        <v>227</v>
      </c>
      <c r="C21">
        <v>0</v>
      </c>
      <c r="D21">
        <v>0</v>
      </c>
      <c r="E21">
        <v>0</v>
      </c>
      <c r="F21">
        <v>0</v>
      </c>
      <c r="G21">
        <v>3219</v>
      </c>
      <c r="H21">
        <v>0</v>
      </c>
      <c r="I21">
        <v>0</v>
      </c>
    </row>
    <row r="22" spans="1:9" ht="12.75">
      <c r="A22" s="2" t="s">
        <v>381</v>
      </c>
      <c r="B22">
        <v>66</v>
      </c>
      <c r="C22">
        <v>0</v>
      </c>
      <c r="D22">
        <v>0</v>
      </c>
      <c r="E22">
        <v>0</v>
      </c>
      <c r="F22">
        <v>0</v>
      </c>
      <c r="G22">
        <v>943</v>
      </c>
      <c r="H22">
        <v>0</v>
      </c>
      <c r="I22">
        <v>0</v>
      </c>
    </row>
    <row r="23" spans="1:9" ht="12.75">
      <c r="A23" s="2" t="s">
        <v>382</v>
      </c>
      <c r="B23">
        <v>32</v>
      </c>
      <c r="C23">
        <v>0</v>
      </c>
      <c r="D23">
        <v>0</v>
      </c>
      <c r="E23">
        <v>0</v>
      </c>
      <c r="F23">
        <v>0</v>
      </c>
      <c r="G23">
        <v>472</v>
      </c>
      <c r="H23">
        <v>0</v>
      </c>
      <c r="I23">
        <v>0</v>
      </c>
    </row>
    <row r="24" spans="1:9" ht="12.75">
      <c r="A24" s="2" t="s">
        <v>383</v>
      </c>
      <c r="B24">
        <v>32</v>
      </c>
      <c r="C24">
        <v>0</v>
      </c>
      <c r="D24">
        <v>0</v>
      </c>
      <c r="E24">
        <v>0</v>
      </c>
      <c r="F24">
        <v>0</v>
      </c>
      <c r="G24">
        <v>389</v>
      </c>
      <c r="H24">
        <v>0</v>
      </c>
      <c r="I24">
        <v>0</v>
      </c>
    </row>
    <row r="25" spans="1:9" ht="12.75">
      <c r="A25" s="2" t="s">
        <v>384</v>
      </c>
      <c r="B25">
        <v>39</v>
      </c>
      <c r="C25">
        <v>0</v>
      </c>
      <c r="D25">
        <v>0</v>
      </c>
      <c r="E25">
        <v>0</v>
      </c>
      <c r="F25">
        <v>0</v>
      </c>
      <c r="G25">
        <v>475</v>
      </c>
      <c r="H25">
        <v>0</v>
      </c>
      <c r="I25">
        <v>0</v>
      </c>
    </row>
    <row r="26" spans="1:9" ht="12.75">
      <c r="A26" s="2" t="s">
        <v>385</v>
      </c>
      <c r="B26">
        <v>13</v>
      </c>
      <c r="C26">
        <v>0</v>
      </c>
      <c r="D26">
        <v>0</v>
      </c>
      <c r="E26">
        <v>0</v>
      </c>
      <c r="F26">
        <v>0</v>
      </c>
      <c r="G26">
        <v>162</v>
      </c>
      <c r="H26">
        <v>0</v>
      </c>
      <c r="I26">
        <v>0</v>
      </c>
    </row>
    <row r="27" spans="1:9" ht="12.75">
      <c r="A27" s="2" t="s">
        <v>386</v>
      </c>
      <c r="B27">
        <v>18</v>
      </c>
      <c r="C27">
        <v>0</v>
      </c>
      <c r="D27">
        <v>0</v>
      </c>
      <c r="E27">
        <v>0</v>
      </c>
      <c r="F27">
        <v>0</v>
      </c>
      <c r="G27">
        <v>275</v>
      </c>
      <c r="H27">
        <v>0</v>
      </c>
      <c r="I27">
        <v>0</v>
      </c>
    </row>
    <row r="28" spans="1:9" ht="12.75">
      <c r="A28" s="2" t="s">
        <v>500</v>
      </c>
      <c r="B28" s="2">
        <f aca="true" t="shared" si="0" ref="B28:I28">SUM(B7:B27)</f>
        <v>2913</v>
      </c>
      <c r="C28" s="2">
        <f t="shared" si="0"/>
        <v>9041</v>
      </c>
      <c r="D28" s="2">
        <f t="shared" si="0"/>
        <v>14093</v>
      </c>
      <c r="E28" s="2">
        <f t="shared" si="0"/>
        <v>74308</v>
      </c>
      <c r="F28" s="2">
        <f t="shared" si="0"/>
        <v>13069</v>
      </c>
      <c r="G28" s="2">
        <f t="shared" si="0"/>
        <v>41465</v>
      </c>
      <c r="H28" s="2">
        <f t="shared" si="0"/>
        <v>0</v>
      </c>
      <c r="I28" s="2">
        <f t="shared" si="0"/>
        <v>0</v>
      </c>
    </row>
    <row r="30" ht="12.75">
      <c r="A30" s="2" t="s">
        <v>501</v>
      </c>
    </row>
    <row r="31" spans="1:15" ht="12.75">
      <c r="A31" s="2" t="s">
        <v>358</v>
      </c>
      <c r="B31" s="2" t="s">
        <v>502</v>
      </c>
      <c r="C31" s="2" t="s">
        <v>503</v>
      </c>
      <c r="D31" s="2" t="s">
        <v>504</v>
      </c>
      <c r="E31" s="2" t="s">
        <v>505</v>
      </c>
      <c r="F31" s="2" t="s">
        <v>506</v>
      </c>
      <c r="G31" s="2" t="s">
        <v>507</v>
      </c>
      <c r="H31" s="2" t="s">
        <v>508</v>
      </c>
      <c r="I31" s="2" t="s">
        <v>509</v>
      </c>
      <c r="J31" s="2" t="s">
        <v>510</v>
      </c>
      <c r="K31" s="2" t="s">
        <v>511</v>
      </c>
      <c r="L31" s="2" t="s">
        <v>512</v>
      </c>
      <c r="M31" s="2" t="s">
        <v>513</v>
      </c>
      <c r="N31" s="2" t="s">
        <v>514</v>
      </c>
      <c r="O31" s="2" t="s">
        <v>515</v>
      </c>
    </row>
    <row r="32" spans="1:15" ht="12.75">
      <c r="A32" s="2" t="s">
        <v>366</v>
      </c>
      <c r="B32">
        <v>0</v>
      </c>
      <c r="C32">
        <v>0</v>
      </c>
      <c r="D32">
        <v>0</v>
      </c>
      <c r="E32">
        <v>0</v>
      </c>
      <c r="F32">
        <v>919</v>
      </c>
      <c r="G32">
        <v>0</v>
      </c>
      <c r="H32">
        <v>0</v>
      </c>
      <c r="I32">
        <v>0</v>
      </c>
      <c r="J32">
        <v>0</v>
      </c>
      <c r="K32">
        <v>20</v>
      </c>
      <c r="L32">
        <v>0</v>
      </c>
      <c r="M32">
        <v>28</v>
      </c>
      <c r="N32">
        <v>0</v>
      </c>
      <c r="O32">
        <v>276</v>
      </c>
    </row>
    <row r="33" spans="1:15" ht="12.75">
      <c r="A33" s="2" t="s">
        <v>367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180</v>
      </c>
      <c r="L33">
        <v>0</v>
      </c>
      <c r="M33">
        <v>0</v>
      </c>
      <c r="N33">
        <v>358</v>
      </c>
      <c r="O33">
        <v>424</v>
      </c>
    </row>
    <row r="34" spans="1:15" ht="12.75">
      <c r="A34" s="2" t="s">
        <v>368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270</v>
      </c>
      <c r="L34">
        <v>0</v>
      </c>
      <c r="M34">
        <v>0</v>
      </c>
      <c r="N34">
        <v>0</v>
      </c>
      <c r="O34">
        <v>216</v>
      </c>
    </row>
    <row r="35" spans="1:15" ht="12.75">
      <c r="A35" s="2" t="s">
        <v>369</v>
      </c>
      <c r="B35">
        <v>0</v>
      </c>
      <c r="C35">
        <v>1072</v>
      </c>
      <c r="D35">
        <v>0</v>
      </c>
      <c r="E35">
        <v>0</v>
      </c>
      <c r="F35">
        <v>3612</v>
      </c>
      <c r="G35">
        <v>0</v>
      </c>
      <c r="H35">
        <v>0</v>
      </c>
      <c r="I35">
        <v>0</v>
      </c>
      <c r="J35">
        <v>0</v>
      </c>
      <c r="K35">
        <v>1468</v>
      </c>
      <c r="L35">
        <v>0</v>
      </c>
      <c r="M35">
        <v>359</v>
      </c>
      <c r="N35">
        <v>55</v>
      </c>
      <c r="O35">
        <v>2520</v>
      </c>
    </row>
    <row r="36" spans="1:15" ht="12.75">
      <c r="A36" s="2" t="s">
        <v>370</v>
      </c>
      <c r="B36">
        <v>0</v>
      </c>
      <c r="C36">
        <v>1727</v>
      </c>
      <c r="D36">
        <v>0</v>
      </c>
      <c r="E36">
        <v>0</v>
      </c>
      <c r="F36">
        <v>987</v>
      </c>
      <c r="G36">
        <v>0</v>
      </c>
      <c r="H36">
        <v>0</v>
      </c>
      <c r="I36">
        <v>0</v>
      </c>
      <c r="J36">
        <v>0</v>
      </c>
      <c r="K36">
        <v>308</v>
      </c>
      <c r="L36">
        <v>0</v>
      </c>
      <c r="M36">
        <v>160</v>
      </c>
      <c r="N36">
        <v>0</v>
      </c>
      <c r="O36">
        <v>2159</v>
      </c>
    </row>
    <row r="37" spans="1:15" ht="12.75">
      <c r="A37" s="2" t="s">
        <v>371</v>
      </c>
      <c r="B37">
        <v>0</v>
      </c>
      <c r="C37">
        <v>1625</v>
      </c>
      <c r="D37">
        <v>0</v>
      </c>
      <c r="E37">
        <v>0</v>
      </c>
      <c r="F37">
        <v>2754</v>
      </c>
      <c r="G37">
        <v>0</v>
      </c>
      <c r="H37">
        <v>0</v>
      </c>
      <c r="I37">
        <v>0</v>
      </c>
      <c r="J37">
        <v>0</v>
      </c>
      <c r="K37">
        <v>820</v>
      </c>
      <c r="L37">
        <v>0</v>
      </c>
      <c r="M37">
        <v>166</v>
      </c>
      <c r="N37">
        <v>0</v>
      </c>
      <c r="O37">
        <v>1443</v>
      </c>
    </row>
    <row r="38" spans="1:15" ht="12.75">
      <c r="A38" s="2" t="s">
        <v>372</v>
      </c>
      <c r="B38">
        <v>0</v>
      </c>
      <c r="C38">
        <v>1854</v>
      </c>
      <c r="D38">
        <v>0</v>
      </c>
      <c r="E38">
        <v>0</v>
      </c>
      <c r="F38">
        <v>6702</v>
      </c>
      <c r="G38">
        <v>0</v>
      </c>
      <c r="H38">
        <v>0</v>
      </c>
      <c r="I38">
        <v>0</v>
      </c>
      <c r="J38">
        <v>0</v>
      </c>
      <c r="K38">
        <v>2464</v>
      </c>
      <c r="L38">
        <v>0</v>
      </c>
      <c r="M38">
        <v>158</v>
      </c>
      <c r="N38">
        <v>0</v>
      </c>
      <c r="O38">
        <v>2483</v>
      </c>
    </row>
    <row r="39" spans="1:15" ht="12.75">
      <c r="A39" s="2" t="s">
        <v>373</v>
      </c>
      <c r="B39">
        <v>0</v>
      </c>
      <c r="C39">
        <v>1487</v>
      </c>
      <c r="D39">
        <v>0</v>
      </c>
      <c r="E39">
        <v>0</v>
      </c>
      <c r="F39">
        <v>3416</v>
      </c>
      <c r="G39">
        <v>0</v>
      </c>
      <c r="H39">
        <v>0</v>
      </c>
      <c r="I39">
        <v>0</v>
      </c>
      <c r="J39">
        <v>0</v>
      </c>
      <c r="K39">
        <v>1210</v>
      </c>
      <c r="L39">
        <v>0</v>
      </c>
      <c r="M39">
        <v>193</v>
      </c>
      <c r="N39">
        <v>0</v>
      </c>
      <c r="O39">
        <v>2286</v>
      </c>
    </row>
    <row r="40" spans="1:15" ht="12.75">
      <c r="A40" s="2" t="s">
        <v>374</v>
      </c>
      <c r="B40">
        <v>0</v>
      </c>
      <c r="C40">
        <v>3728</v>
      </c>
      <c r="D40">
        <v>0</v>
      </c>
      <c r="E40">
        <v>0</v>
      </c>
      <c r="F40">
        <v>8086</v>
      </c>
      <c r="G40">
        <v>0</v>
      </c>
      <c r="H40">
        <v>0</v>
      </c>
      <c r="I40">
        <v>0</v>
      </c>
      <c r="J40">
        <v>0</v>
      </c>
      <c r="K40">
        <v>3239</v>
      </c>
      <c r="L40">
        <v>0</v>
      </c>
      <c r="M40">
        <v>487</v>
      </c>
      <c r="N40">
        <v>576</v>
      </c>
      <c r="O40">
        <v>5321</v>
      </c>
    </row>
    <row r="41" spans="1:15" ht="12.75">
      <c r="A41" s="2" t="s">
        <v>375</v>
      </c>
      <c r="B41">
        <v>0</v>
      </c>
      <c r="C41">
        <v>970</v>
      </c>
      <c r="D41">
        <v>0</v>
      </c>
      <c r="E41">
        <v>0</v>
      </c>
      <c r="F41">
        <v>507</v>
      </c>
      <c r="G41">
        <v>0</v>
      </c>
      <c r="H41">
        <v>0</v>
      </c>
      <c r="I41">
        <v>0</v>
      </c>
      <c r="J41">
        <v>0</v>
      </c>
      <c r="K41">
        <v>230</v>
      </c>
      <c r="L41">
        <v>0</v>
      </c>
      <c r="M41">
        <v>120</v>
      </c>
      <c r="N41">
        <v>55</v>
      </c>
      <c r="O41">
        <v>794</v>
      </c>
    </row>
    <row r="42" spans="1:15" ht="12.75">
      <c r="A42" s="2" t="s">
        <v>376</v>
      </c>
      <c r="B42">
        <v>0</v>
      </c>
      <c r="C42">
        <v>8</v>
      </c>
      <c r="D42">
        <v>0</v>
      </c>
      <c r="E42">
        <v>0</v>
      </c>
      <c r="F42">
        <v>2296</v>
      </c>
      <c r="G42">
        <v>0</v>
      </c>
      <c r="H42">
        <v>0</v>
      </c>
      <c r="I42">
        <v>0</v>
      </c>
      <c r="J42">
        <v>0</v>
      </c>
      <c r="K42">
        <v>1073</v>
      </c>
      <c r="L42">
        <v>0</v>
      </c>
      <c r="M42">
        <v>61</v>
      </c>
      <c r="N42">
        <v>258</v>
      </c>
      <c r="O42">
        <v>2285</v>
      </c>
    </row>
    <row r="43" spans="1:15" ht="12.75">
      <c r="A43" s="2" t="s">
        <v>377</v>
      </c>
      <c r="B43">
        <v>0</v>
      </c>
      <c r="C43">
        <v>262</v>
      </c>
      <c r="D43">
        <v>0</v>
      </c>
      <c r="E43">
        <v>0</v>
      </c>
      <c r="F43">
        <v>463</v>
      </c>
      <c r="G43">
        <v>0</v>
      </c>
      <c r="H43">
        <v>0</v>
      </c>
      <c r="I43">
        <v>0</v>
      </c>
      <c r="J43">
        <v>0</v>
      </c>
      <c r="K43">
        <v>230</v>
      </c>
      <c r="L43">
        <v>0</v>
      </c>
      <c r="M43">
        <v>0</v>
      </c>
      <c r="N43">
        <v>65</v>
      </c>
      <c r="O43">
        <v>971</v>
      </c>
    </row>
    <row r="44" spans="1:15" ht="12.75">
      <c r="A44" s="2" t="s">
        <v>378</v>
      </c>
      <c r="B44">
        <v>0</v>
      </c>
      <c r="C44">
        <v>0</v>
      </c>
      <c r="D44">
        <v>0</v>
      </c>
      <c r="E44">
        <v>0</v>
      </c>
      <c r="F44">
        <v>1846</v>
      </c>
      <c r="G44">
        <v>0</v>
      </c>
      <c r="H44">
        <v>0</v>
      </c>
      <c r="I44">
        <v>0</v>
      </c>
      <c r="J44">
        <v>0</v>
      </c>
      <c r="K44">
        <v>600</v>
      </c>
      <c r="L44">
        <v>0</v>
      </c>
      <c r="M44">
        <v>0</v>
      </c>
      <c r="N44">
        <v>168</v>
      </c>
      <c r="O44">
        <v>27</v>
      </c>
    </row>
    <row r="45" spans="1:15" ht="12.75">
      <c r="A45" s="2" t="s">
        <v>379</v>
      </c>
      <c r="B45">
        <v>0</v>
      </c>
      <c r="C45">
        <v>0</v>
      </c>
      <c r="D45">
        <v>0</v>
      </c>
      <c r="E45">
        <v>0</v>
      </c>
      <c r="F45">
        <v>938</v>
      </c>
      <c r="G45">
        <v>0</v>
      </c>
      <c r="H45">
        <v>0</v>
      </c>
      <c r="I45">
        <v>0</v>
      </c>
      <c r="J45">
        <v>0</v>
      </c>
      <c r="K45">
        <v>480</v>
      </c>
      <c r="L45">
        <v>0</v>
      </c>
      <c r="M45">
        <v>0</v>
      </c>
      <c r="N45">
        <v>0</v>
      </c>
      <c r="O45">
        <v>364</v>
      </c>
    </row>
    <row r="46" spans="1:15" ht="12.75">
      <c r="A46" s="2" t="s">
        <v>380</v>
      </c>
      <c r="B46">
        <v>0</v>
      </c>
      <c r="C46">
        <v>3587</v>
      </c>
      <c r="D46">
        <v>0</v>
      </c>
      <c r="E46">
        <v>0</v>
      </c>
      <c r="F46">
        <v>2569</v>
      </c>
      <c r="G46">
        <v>0</v>
      </c>
      <c r="H46">
        <v>0</v>
      </c>
      <c r="I46">
        <v>0</v>
      </c>
      <c r="J46">
        <v>0</v>
      </c>
      <c r="K46">
        <v>1653</v>
      </c>
      <c r="L46">
        <v>0</v>
      </c>
      <c r="M46">
        <v>355</v>
      </c>
      <c r="N46">
        <v>441</v>
      </c>
      <c r="O46">
        <v>3313</v>
      </c>
    </row>
    <row r="47" spans="1:15" ht="12.75">
      <c r="A47" s="2" t="s">
        <v>381</v>
      </c>
      <c r="B47">
        <v>0</v>
      </c>
      <c r="C47">
        <v>104</v>
      </c>
      <c r="D47">
        <v>0</v>
      </c>
      <c r="E47">
        <v>0</v>
      </c>
      <c r="F47">
        <v>816</v>
      </c>
      <c r="G47">
        <v>0</v>
      </c>
      <c r="H47">
        <v>0</v>
      </c>
      <c r="I47">
        <v>0</v>
      </c>
      <c r="J47">
        <v>0</v>
      </c>
      <c r="K47">
        <v>520</v>
      </c>
      <c r="L47">
        <v>0</v>
      </c>
      <c r="M47">
        <v>0</v>
      </c>
      <c r="N47">
        <v>129</v>
      </c>
      <c r="O47">
        <v>432</v>
      </c>
    </row>
    <row r="48" spans="1:15" ht="12.75">
      <c r="A48" s="2" t="s">
        <v>382</v>
      </c>
      <c r="B48">
        <v>0</v>
      </c>
      <c r="C48">
        <v>1252</v>
      </c>
      <c r="D48">
        <v>0</v>
      </c>
      <c r="E48">
        <v>0</v>
      </c>
      <c r="F48">
        <v>492</v>
      </c>
      <c r="G48">
        <v>0</v>
      </c>
      <c r="H48">
        <v>0</v>
      </c>
      <c r="I48">
        <v>0</v>
      </c>
      <c r="J48">
        <v>0</v>
      </c>
      <c r="K48">
        <v>270</v>
      </c>
      <c r="L48">
        <v>0</v>
      </c>
      <c r="M48">
        <v>8</v>
      </c>
      <c r="N48">
        <v>65</v>
      </c>
      <c r="O48">
        <v>99</v>
      </c>
    </row>
    <row r="49" spans="1:15" ht="12.75">
      <c r="A49" s="2" t="s">
        <v>383</v>
      </c>
      <c r="B49">
        <v>0</v>
      </c>
      <c r="C49">
        <v>0</v>
      </c>
      <c r="D49">
        <v>0</v>
      </c>
      <c r="E49">
        <v>0</v>
      </c>
      <c r="F49">
        <v>509</v>
      </c>
      <c r="G49">
        <v>0</v>
      </c>
      <c r="H49">
        <v>0</v>
      </c>
      <c r="I49">
        <v>0</v>
      </c>
      <c r="J49">
        <v>0</v>
      </c>
      <c r="K49">
        <v>270</v>
      </c>
      <c r="L49">
        <v>0</v>
      </c>
      <c r="M49">
        <v>0</v>
      </c>
      <c r="N49">
        <v>65</v>
      </c>
      <c r="O49">
        <v>0</v>
      </c>
    </row>
    <row r="50" spans="1:15" ht="12.75">
      <c r="A50" s="2" t="s">
        <v>384</v>
      </c>
      <c r="B50">
        <v>0</v>
      </c>
      <c r="C50">
        <v>0</v>
      </c>
      <c r="D50">
        <v>0</v>
      </c>
      <c r="E50">
        <v>0</v>
      </c>
      <c r="F50">
        <v>1019</v>
      </c>
      <c r="G50">
        <v>0</v>
      </c>
      <c r="H50">
        <v>0</v>
      </c>
      <c r="I50">
        <v>0</v>
      </c>
      <c r="J50">
        <v>0</v>
      </c>
      <c r="K50">
        <v>342</v>
      </c>
      <c r="L50">
        <v>0</v>
      </c>
      <c r="M50">
        <v>0</v>
      </c>
      <c r="N50">
        <v>79</v>
      </c>
      <c r="O50">
        <v>647</v>
      </c>
    </row>
    <row r="51" spans="1:15" ht="12.75">
      <c r="A51" s="2" t="s">
        <v>385</v>
      </c>
      <c r="B51">
        <v>0</v>
      </c>
      <c r="C51">
        <v>0</v>
      </c>
      <c r="D51">
        <v>0</v>
      </c>
      <c r="E51">
        <v>0</v>
      </c>
      <c r="F51">
        <v>123</v>
      </c>
      <c r="G51">
        <v>0</v>
      </c>
      <c r="H51">
        <v>0</v>
      </c>
      <c r="I51">
        <v>0</v>
      </c>
      <c r="J51">
        <v>0</v>
      </c>
      <c r="K51">
        <v>121</v>
      </c>
      <c r="L51">
        <v>0</v>
      </c>
      <c r="M51">
        <v>0</v>
      </c>
      <c r="N51">
        <v>27</v>
      </c>
      <c r="O51">
        <v>0</v>
      </c>
    </row>
    <row r="52" spans="1:15" ht="12.75">
      <c r="A52" s="2" t="s">
        <v>386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115</v>
      </c>
      <c r="L52">
        <v>0</v>
      </c>
      <c r="M52">
        <v>0</v>
      </c>
      <c r="N52">
        <v>0</v>
      </c>
      <c r="O52">
        <v>111</v>
      </c>
    </row>
    <row r="53" spans="1:15" ht="12.75">
      <c r="A53" s="2" t="s">
        <v>500</v>
      </c>
      <c r="B53" s="2">
        <f aca="true" t="shared" si="1" ref="B53:O53">SUM(B32:B52)</f>
        <v>0</v>
      </c>
      <c r="C53" s="2">
        <f t="shared" si="1"/>
        <v>17676</v>
      </c>
      <c r="D53" s="2">
        <f t="shared" si="1"/>
        <v>0</v>
      </c>
      <c r="E53" s="2">
        <f t="shared" si="1"/>
        <v>0</v>
      </c>
      <c r="F53" s="2">
        <f t="shared" si="1"/>
        <v>38054</v>
      </c>
      <c r="G53" s="2">
        <f t="shared" si="1"/>
        <v>0</v>
      </c>
      <c r="H53" s="2">
        <f t="shared" si="1"/>
        <v>0</v>
      </c>
      <c r="I53" s="2">
        <f t="shared" si="1"/>
        <v>0</v>
      </c>
      <c r="J53" s="2">
        <f t="shared" si="1"/>
        <v>0</v>
      </c>
      <c r="K53" s="2">
        <f t="shared" si="1"/>
        <v>15883</v>
      </c>
      <c r="L53" s="2">
        <f t="shared" si="1"/>
        <v>0</v>
      </c>
      <c r="M53" s="2">
        <f t="shared" si="1"/>
        <v>2095</v>
      </c>
      <c r="N53" s="2">
        <f t="shared" si="1"/>
        <v>2341</v>
      </c>
      <c r="O53" s="2">
        <f t="shared" si="1"/>
        <v>26171</v>
      </c>
    </row>
    <row r="56" ht="12.75">
      <c r="A56" s="2" t="s">
        <v>516</v>
      </c>
    </row>
    <row r="57" spans="1:5" ht="12.75">
      <c r="A57" s="2" t="s">
        <v>517</v>
      </c>
      <c r="B57" s="2" t="s">
        <v>518</v>
      </c>
      <c r="C57" s="2" t="s">
        <v>519</v>
      </c>
      <c r="D57" s="2" t="s">
        <v>520</v>
      </c>
      <c r="E57" s="2" t="s">
        <v>500</v>
      </c>
    </row>
    <row r="58" spans="1:5" ht="12.75">
      <c r="A58" s="2" t="s">
        <v>366</v>
      </c>
      <c r="B58" s="2">
        <f>673</f>
        <v>673</v>
      </c>
      <c r="C58" s="2">
        <f>967</f>
        <v>967</v>
      </c>
      <c r="D58" s="2">
        <f>276</f>
        <v>276</v>
      </c>
      <c r="E58" s="2">
        <f aca="true" t="shared" si="2" ref="E58:E78">SUM(B7:I7,SUM(B32:O32))</f>
        <v>1916</v>
      </c>
    </row>
    <row r="59" spans="1:5" ht="12.75">
      <c r="A59" s="2" t="s">
        <v>367</v>
      </c>
      <c r="B59" s="2">
        <f>39405</f>
        <v>39405</v>
      </c>
      <c r="C59" s="2">
        <f>538</f>
        <v>538</v>
      </c>
      <c r="D59" s="2">
        <f>424</f>
        <v>424</v>
      </c>
      <c r="E59" s="2">
        <f t="shared" si="2"/>
        <v>40367</v>
      </c>
    </row>
    <row r="60" spans="1:5" ht="12.75">
      <c r="A60" s="2" t="s">
        <v>368</v>
      </c>
      <c r="B60" s="2">
        <f>39650</f>
        <v>39650</v>
      </c>
      <c r="C60" s="2">
        <f>270</f>
        <v>270</v>
      </c>
      <c r="D60" s="2">
        <f>216</f>
        <v>216</v>
      </c>
      <c r="E60" s="2">
        <f t="shared" si="2"/>
        <v>40136</v>
      </c>
    </row>
    <row r="61" spans="1:5" ht="12.75">
      <c r="A61" s="2" t="s">
        <v>369</v>
      </c>
      <c r="B61" s="2">
        <f>18805</f>
        <v>18805</v>
      </c>
      <c r="C61" s="2">
        <f>6566</f>
        <v>6566</v>
      </c>
      <c r="D61" s="2">
        <f>2520</f>
        <v>2520</v>
      </c>
      <c r="E61" s="2">
        <f t="shared" si="2"/>
        <v>27891</v>
      </c>
    </row>
    <row r="62" spans="1:5" ht="12.75">
      <c r="A62" s="2" t="s">
        <v>370</v>
      </c>
      <c r="B62" s="2">
        <f>3425</f>
        <v>3425</v>
      </c>
      <c r="C62" s="2">
        <f>3182</f>
        <v>3182</v>
      </c>
      <c r="D62" s="2">
        <f>2159</f>
        <v>2159</v>
      </c>
      <c r="E62" s="2">
        <f t="shared" si="2"/>
        <v>8766</v>
      </c>
    </row>
    <row r="63" spans="1:5" ht="12.75">
      <c r="A63" s="2" t="s">
        <v>371</v>
      </c>
      <c r="B63" s="2">
        <f>3795</f>
        <v>3795</v>
      </c>
      <c r="C63" s="2">
        <f>5365</f>
        <v>5365</v>
      </c>
      <c r="D63" s="2">
        <f>1443</f>
        <v>1443</v>
      </c>
      <c r="E63" s="2">
        <f t="shared" si="2"/>
        <v>10603</v>
      </c>
    </row>
    <row r="64" spans="1:5" ht="12.75">
      <c r="A64" s="2" t="s">
        <v>372</v>
      </c>
      <c r="B64" s="2">
        <f>17360</f>
        <v>17360</v>
      </c>
      <c r="C64" s="2">
        <f>11178</f>
        <v>11178</v>
      </c>
      <c r="D64" s="2">
        <f>2483</f>
        <v>2483</v>
      </c>
      <c r="E64" s="2">
        <f t="shared" si="2"/>
        <v>31021</v>
      </c>
    </row>
    <row r="65" spans="1:5" ht="12.75">
      <c r="A65" s="2" t="s">
        <v>373</v>
      </c>
      <c r="B65" s="2">
        <f>8047</f>
        <v>8047</v>
      </c>
      <c r="C65" s="2">
        <f>6306</f>
        <v>6306</v>
      </c>
      <c r="D65" s="2">
        <f>2286</f>
        <v>2286</v>
      </c>
      <c r="E65" s="2">
        <f t="shared" si="2"/>
        <v>16639</v>
      </c>
    </row>
    <row r="66" spans="1:5" ht="12.75">
      <c r="A66" s="2" t="s">
        <v>374</v>
      </c>
      <c r="B66" s="2">
        <f>11646</f>
        <v>11646</v>
      </c>
      <c r="C66" s="2">
        <f>16116</f>
        <v>16116</v>
      </c>
      <c r="D66" s="2">
        <f>5321</f>
        <v>5321</v>
      </c>
      <c r="E66" s="2">
        <f t="shared" si="2"/>
        <v>33083</v>
      </c>
    </row>
    <row r="67" spans="1:5" ht="12.75">
      <c r="A67" s="2" t="s">
        <v>375</v>
      </c>
      <c r="B67" s="2">
        <f>508</f>
        <v>508</v>
      </c>
      <c r="C67" s="2">
        <f>1882</f>
        <v>1882</v>
      </c>
      <c r="D67" s="2">
        <f>794</f>
        <v>794</v>
      </c>
      <c r="E67" s="2">
        <f t="shared" si="2"/>
        <v>3184</v>
      </c>
    </row>
    <row r="68" spans="1:5" ht="12.75">
      <c r="A68" s="2" t="s">
        <v>376</v>
      </c>
      <c r="B68" s="2">
        <f>2366</f>
        <v>2366</v>
      </c>
      <c r="C68" s="2">
        <f>3696</f>
        <v>3696</v>
      </c>
      <c r="D68" s="2">
        <f>2285</f>
        <v>2285</v>
      </c>
      <c r="E68" s="2">
        <f t="shared" si="2"/>
        <v>8347</v>
      </c>
    </row>
    <row r="69" spans="1:5" ht="12.75">
      <c r="A69" s="2" t="s">
        <v>377</v>
      </c>
      <c r="B69" s="2">
        <f>507</f>
        <v>507</v>
      </c>
      <c r="C69" s="2">
        <f>1020</f>
        <v>1020</v>
      </c>
      <c r="D69" s="2">
        <f>971</f>
        <v>971</v>
      </c>
      <c r="E69" s="2">
        <f t="shared" si="2"/>
        <v>2498</v>
      </c>
    </row>
    <row r="70" spans="1:5" ht="12.75">
      <c r="A70" s="2" t="s">
        <v>378</v>
      </c>
      <c r="B70" s="2">
        <f>1329</f>
        <v>1329</v>
      </c>
      <c r="C70" s="2">
        <f>2614</f>
        <v>2614</v>
      </c>
      <c r="D70" s="2">
        <f>27</f>
        <v>27</v>
      </c>
      <c r="E70" s="2">
        <f t="shared" si="2"/>
        <v>3970</v>
      </c>
    </row>
    <row r="71" spans="1:5" ht="12.75">
      <c r="A71" s="2" t="s">
        <v>379</v>
      </c>
      <c r="B71" s="2">
        <f>1011</f>
        <v>1011</v>
      </c>
      <c r="C71" s="2">
        <f>1418</f>
        <v>1418</v>
      </c>
      <c r="D71" s="2">
        <f>364</f>
        <v>364</v>
      </c>
      <c r="E71" s="2">
        <f t="shared" si="2"/>
        <v>2793</v>
      </c>
    </row>
    <row r="72" spans="1:5" ht="12.75">
      <c r="A72" s="2" t="s">
        <v>380</v>
      </c>
      <c r="B72" s="2">
        <f>3446</f>
        <v>3446</v>
      </c>
      <c r="C72" s="2">
        <f>8605</f>
        <v>8605</v>
      </c>
      <c r="D72" s="2">
        <f>3313</f>
        <v>3313</v>
      </c>
      <c r="E72" s="2">
        <f t="shared" si="2"/>
        <v>15364</v>
      </c>
    </row>
    <row r="73" spans="1:5" ht="12.75">
      <c r="A73" s="2" t="s">
        <v>381</v>
      </c>
      <c r="B73" s="2">
        <f>1009</f>
        <v>1009</v>
      </c>
      <c r="C73" s="2">
        <f>1569</f>
        <v>1569</v>
      </c>
      <c r="D73" s="2">
        <f>432</f>
        <v>432</v>
      </c>
      <c r="E73" s="2">
        <f t="shared" si="2"/>
        <v>3010</v>
      </c>
    </row>
    <row r="74" spans="1:5" ht="12.75">
      <c r="A74" s="2" t="s">
        <v>382</v>
      </c>
      <c r="B74" s="2">
        <f>504</f>
        <v>504</v>
      </c>
      <c r="C74" s="2">
        <f>2087</f>
        <v>2087</v>
      </c>
      <c r="D74" s="2">
        <f>99</f>
        <v>99</v>
      </c>
      <c r="E74" s="2">
        <f t="shared" si="2"/>
        <v>2690</v>
      </c>
    </row>
    <row r="75" spans="1:5" ht="12.75">
      <c r="A75" s="2" t="s">
        <v>383</v>
      </c>
      <c r="B75" s="2">
        <f>421</f>
        <v>421</v>
      </c>
      <c r="C75" s="2">
        <f>844</f>
        <v>844</v>
      </c>
      <c r="D75" s="2">
        <f>0</f>
        <v>0</v>
      </c>
      <c r="E75" s="2">
        <f t="shared" si="2"/>
        <v>1265</v>
      </c>
    </row>
    <row r="76" spans="1:5" ht="12.75">
      <c r="A76" s="2" t="s">
        <v>384</v>
      </c>
      <c r="B76" s="2">
        <f>514</f>
        <v>514</v>
      </c>
      <c r="C76" s="2">
        <f>1440</f>
        <v>1440</v>
      </c>
      <c r="D76" s="2">
        <f>647</f>
        <v>647</v>
      </c>
      <c r="E76" s="2">
        <f t="shared" si="2"/>
        <v>2601</v>
      </c>
    </row>
    <row r="77" spans="1:5" ht="12.75">
      <c r="A77" s="2" t="s">
        <v>385</v>
      </c>
      <c r="B77" s="2">
        <f>175</f>
        <v>175</v>
      </c>
      <c r="C77" s="2">
        <f>271</f>
        <v>271</v>
      </c>
      <c r="D77" s="2">
        <f>0</f>
        <v>0</v>
      </c>
      <c r="E77" s="2">
        <f t="shared" si="2"/>
        <v>446</v>
      </c>
    </row>
    <row r="78" spans="1:5" ht="12.75">
      <c r="A78" s="2" t="s">
        <v>386</v>
      </c>
      <c r="B78" s="2">
        <f>293</f>
        <v>293</v>
      </c>
      <c r="C78" s="2">
        <f>115</f>
        <v>115</v>
      </c>
      <c r="D78" s="2">
        <f>111</f>
        <v>111</v>
      </c>
      <c r="E78" s="2">
        <f t="shared" si="2"/>
        <v>519</v>
      </c>
    </row>
    <row r="79" spans="4:5" ht="12.75">
      <c r="D79" s="2" t="s">
        <v>500</v>
      </c>
      <c r="E79" s="2">
        <f>SUM(E58:E78)</f>
        <v>257109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521</v>
      </c>
    </row>
    <row r="5" ht="12.75">
      <c r="A5" s="2" t="s">
        <v>522</v>
      </c>
    </row>
    <row r="6" spans="1:2" ht="12.75">
      <c r="A6" s="2" t="s">
        <v>523</v>
      </c>
      <c r="B6" s="2" t="s">
        <v>489</v>
      </c>
    </row>
    <row r="7" spans="1:2" ht="12.75">
      <c r="A7" t="s">
        <v>524</v>
      </c>
      <c r="B7" s="3">
        <v>18151</v>
      </c>
    </row>
    <row r="8" spans="1:2" ht="12.75">
      <c r="A8" t="s">
        <v>525</v>
      </c>
      <c r="B8" s="3">
        <v>0</v>
      </c>
    </row>
    <row r="9" spans="1:2" ht="12.75">
      <c r="A9" t="s">
        <v>526</v>
      </c>
      <c r="B9" s="3">
        <v>8860</v>
      </c>
    </row>
    <row r="10" spans="1:2" ht="12.75">
      <c r="A10" t="s">
        <v>527</v>
      </c>
      <c r="B10" s="3">
        <v>8067</v>
      </c>
    </row>
    <row r="11" spans="1:2" ht="12.75">
      <c r="A11" t="s">
        <v>528</v>
      </c>
      <c r="B11" s="3">
        <v>0</v>
      </c>
    </row>
    <row r="12" spans="1:2" ht="12.75">
      <c r="A12" t="s">
        <v>529</v>
      </c>
      <c r="B12" s="3">
        <v>0</v>
      </c>
    </row>
    <row r="13" spans="1:2" ht="12.75">
      <c r="A13" t="s">
        <v>530</v>
      </c>
      <c r="B13" s="3">
        <v>0</v>
      </c>
    </row>
    <row r="14" spans="1:2" ht="12.75">
      <c r="A14" t="s">
        <v>531</v>
      </c>
      <c r="B14" s="3">
        <v>0</v>
      </c>
    </row>
    <row r="15" spans="1:2" ht="12.75">
      <c r="A15" t="s">
        <v>532</v>
      </c>
      <c r="B15" s="3">
        <v>0</v>
      </c>
    </row>
    <row r="16" spans="1:2" ht="12.75">
      <c r="A16" t="s">
        <v>533</v>
      </c>
      <c r="B16" s="3">
        <v>14164</v>
      </c>
    </row>
    <row r="17" spans="1:2" ht="12.75">
      <c r="A17" t="s">
        <v>534</v>
      </c>
      <c r="B17" s="3">
        <v>10</v>
      </c>
    </row>
    <row r="18" spans="1:2" ht="12.75">
      <c r="A18" t="s">
        <v>535</v>
      </c>
      <c r="B18" s="3">
        <v>52108</v>
      </c>
    </row>
    <row r="19" spans="1:2" ht="12.75">
      <c r="A19" t="s">
        <v>536</v>
      </c>
      <c r="B19" s="3">
        <v>102562</v>
      </c>
    </row>
    <row r="20" spans="1:2" ht="12.75">
      <c r="A20" t="s">
        <v>537</v>
      </c>
      <c r="B20" s="3">
        <v>0</v>
      </c>
    </row>
    <row r="21" spans="1:2" ht="12.75">
      <c r="A21" t="s">
        <v>538</v>
      </c>
      <c r="B21" s="3">
        <v>148</v>
      </c>
    </row>
    <row r="22" spans="1:2" ht="12.75">
      <c r="A22" t="s">
        <v>539</v>
      </c>
      <c r="B22" s="3">
        <v>240</v>
      </c>
    </row>
    <row r="23" spans="1:2" ht="12.75">
      <c r="A23" t="s">
        <v>540</v>
      </c>
      <c r="B23" s="3">
        <v>587030</v>
      </c>
    </row>
    <row r="24" spans="1:2" ht="12.75">
      <c r="A24" t="s">
        <v>541</v>
      </c>
      <c r="B24" s="3">
        <v>0</v>
      </c>
    </row>
    <row r="25" spans="1:2" ht="12.75">
      <c r="A25" t="s">
        <v>542</v>
      </c>
      <c r="B25" s="3">
        <v>149488</v>
      </c>
    </row>
    <row r="26" spans="1:2" ht="12.75">
      <c r="A26" t="s">
        <v>543</v>
      </c>
      <c r="B26" s="3">
        <v>0</v>
      </c>
    </row>
    <row r="27" spans="1:2" ht="12.75">
      <c r="A27" t="s">
        <v>544</v>
      </c>
      <c r="B27" s="3">
        <v>0</v>
      </c>
    </row>
    <row r="28" spans="1:2" ht="12.75">
      <c r="A28" t="s">
        <v>545</v>
      </c>
      <c r="B28" s="3">
        <v>81136</v>
      </c>
    </row>
    <row r="29" spans="1:2" ht="12.75">
      <c r="A29" t="s">
        <v>546</v>
      </c>
      <c r="B29" s="3">
        <v>0</v>
      </c>
    </row>
    <row r="30" spans="1:2" ht="12.75">
      <c r="A30" t="s">
        <v>547</v>
      </c>
      <c r="B30" s="3">
        <v>0</v>
      </c>
    </row>
    <row r="31" spans="1:2" ht="12.75">
      <c r="A31" t="s">
        <v>548</v>
      </c>
      <c r="B31" s="3">
        <v>0</v>
      </c>
    </row>
    <row r="32" spans="1:2" ht="12.75">
      <c r="A32" t="s">
        <v>549</v>
      </c>
      <c r="B32" s="3">
        <v>18864</v>
      </c>
    </row>
    <row r="34" spans="1:2" ht="12.75">
      <c r="A34" s="2" t="s">
        <v>363</v>
      </c>
      <c r="B34" s="6">
        <v>1003100</v>
      </c>
    </row>
    <row r="35" spans="1:2" ht="12.75">
      <c r="A35" t="s">
        <v>550</v>
      </c>
      <c r="B35" s="3" t="s">
        <v>551</v>
      </c>
    </row>
    <row r="36" spans="1:2" ht="12.75">
      <c r="A36" t="s">
        <v>552</v>
      </c>
      <c r="B36" s="3" t="s">
        <v>553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554</v>
      </c>
    </row>
    <row r="5" ht="12.75">
      <c r="A5" s="2" t="s">
        <v>555</v>
      </c>
    </row>
    <row r="6" spans="1:2" ht="12.75">
      <c r="A6" s="2" t="s">
        <v>523</v>
      </c>
      <c r="B6" s="2" t="s">
        <v>556</v>
      </c>
    </row>
    <row r="7" spans="2:3" ht="12.75">
      <c r="B7" t="s">
        <v>557</v>
      </c>
      <c r="C7" t="s">
        <v>558</v>
      </c>
    </row>
    <row r="8" spans="1:3" ht="15">
      <c r="A8" s="9" t="s">
        <v>559</v>
      </c>
      <c r="B8" s="9" t="s">
        <v>11</v>
      </c>
      <c r="C8" s="9" t="s">
        <v>11</v>
      </c>
    </row>
    <row r="9" spans="1:3" ht="12.75">
      <c r="A9" s="2" t="s">
        <v>560</v>
      </c>
      <c r="B9" s="2" t="s">
        <v>11</v>
      </c>
      <c r="C9" s="2" t="s">
        <v>11</v>
      </c>
    </row>
    <row r="10" spans="1:3" ht="12.75">
      <c r="A10" t="s">
        <v>561</v>
      </c>
      <c r="B10" s="3">
        <v>143888</v>
      </c>
      <c r="C10" s="3">
        <v>0</v>
      </c>
    </row>
    <row r="11" spans="1:3" ht="12.75">
      <c r="A11" t="s">
        <v>562</v>
      </c>
      <c r="B11" s="3">
        <v>7760</v>
      </c>
      <c r="C11" s="3">
        <v>0</v>
      </c>
    </row>
    <row r="12" spans="1:3" ht="12.75">
      <c r="A12" t="s">
        <v>563</v>
      </c>
      <c r="B12" s="3">
        <v>13863</v>
      </c>
      <c r="C12" s="3">
        <v>0</v>
      </c>
    </row>
    <row r="13" spans="1:3" ht="12.75">
      <c r="A13" t="s">
        <v>564</v>
      </c>
      <c r="B13" s="3">
        <v>43544</v>
      </c>
      <c r="C13" s="3">
        <v>0</v>
      </c>
    </row>
    <row r="14" spans="1:3" ht="12.75">
      <c r="A14" t="s">
        <v>565</v>
      </c>
      <c r="B14" s="3" t="s">
        <v>566</v>
      </c>
      <c r="C14" s="3" t="s">
        <v>257</v>
      </c>
    </row>
    <row r="15" spans="1:3" ht="12.75">
      <c r="A15" s="2" t="s">
        <v>567</v>
      </c>
      <c r="B15" s="2" t="s">
        <v>11</v>
      </c>
      <c r="C15" s="2" t="s">
        <v>11</v>
      </c>
    </row>
    <row r="16" spans="1:3" ht="12.75">
      <c r="A16" t="s">
        <v>568</v>
      </c>
      <c r="B16" s="3">
        <v>2500</v>
      </c>
      <c r="C16" s="3">
        <v>0</v>
      </c>
    </row>
    <row r="17" spans="1:3" ht="12.75">
      <c r="A17" t="s">
        <v>569</v>
      </c>
      <c r="B17" s="3">
        <v>23472</v>
      </c>
      <c r="C17" s="3">
        <v>0</v>
      </c>
    </row>
    <row r="18" spans="1:3" ht="12.75">
      <c r="A18" t="s">
        <v>570</v>
      </c>
      <c r="B18" s="3" t="s">
        <v>571</v>
      </c>
      <c r="C18" s="3" t="s">
        <v>257</v>
      </c>
    </row>
    <row r="19" spans="1:3" ht="12.75">
      <c r="A19" s="2" t="s">
        <v>572</v>
      </c>
      <c r="B19" s="2" t="s">
        <v>11</v>
      </c>
      <c r="C19" s="2" t="s">
        <v>11</v>
      </c>
    </row>
    <row r="20" spans="1:3" ht="12.75">
      <c r="A20" t="s">
        <v>573</v>
      </c>
      <c r="B20" s="3">
        <v>-11799</v>
      </c>
      <c r="C20" s="3">
        <v>0</v>
      </c>
    </row>
    <row r="21" spans="1:3" ht="12.75">
      <c r="A21" t="s">
        <v>574</v>
      </c>
      <c r="B21" s="3">
        <v>-10120</v>
      </c>
      <c r="C21" s="3">
        <v>0</v>
      </c>
    </row>
    <row r="22" spans="1:3" ht="12.75">
      <c r="A22" t="s">
        <v>575</v>
      </c>
      <c r="B22" s="3">
        <v>-4429</v>
      </c>
      <c r="C22" s="3">
        <v>0</v>
      </c>
    </row>
    <row r="23" spans="1:3" ht="12.75">
      <c r="A23" t="s">
        <v>576</v>
      </c>
      <c r="B23" s="3" t="s">
        <v>577</v>
      </c>
      <c r="C23" s="3" t="s">
        <v>257</v>
      </c>
    </row>
    <row r="24" spans="1:3" ht="12.75">
      <c r="A24" t="s">
        <v>578</v>
      </c>
      <c r="B24" s="3" t="s">
        <v>579</v>
      </c>
      <c r="C24" s="3" t="s">
        <v>257</v>
      </c>
    </row>
    <row r="25" spans="1:3" ht="15">
      <c r="A25" s="9" t="s">
        <v>580</v>
      </c>
      <c r="B25" s="9" t="s">
        <v>11</v>
      </c>
      <c r="C25" s="9" t="s">
        <v>11</v>
      </c>
    </row>
    <row r="26" spans="1:3" ht="12.75">
      <c r="A26" s="2" t="s">
        <v>560</v>
      </c>
      <c r="B26" s="2" t="s">
        <v>11</v>
      </c>
      <c r="C26" s="2" t="s">
        <v>11</v>
      </c>
    </row>
    <row r="27" spans="1:3" ht="12.75">
      <c r="A27" t="s">
        <v>581</v>
      </c>
      <c r="B27" s="3">
        <v>100625</v>
      </c>
      <c r="C27" s="3">
        <v>0</v>
      </c>
    </row>
    <row r="28" spans="1:3" ht="12.75">
      <c r="A28" t="s">
        <v>582</v>
      </c>
      <c r="B28" s="3" t="s">
        <v>583</v>
      </c>
      <c r="C28" s="3" t="s">
        <v>257</v>
      </c>
    </row>
    <row r="29" spans="1:3" ht="12.75">
      <c r="A29" t="s">
        <v>584</v>
      </c>
      <c r="B29" s="3" t="s">
        <v>583</v>
      </c>
      <c r="C29" s="3" t="s">
        <v>257</v>
      </c>
    </row>
    <row r="30" spans="1:3" ht="15">
      <c r="A30" s="9" t="s">
        <v>559</v>
      </c>
      <c r="B30" s="9" t="s">
        <v>11</v>
      </c>
      <c r="C30" s="9" t="s">
        <v>11</v>
      </c>
    </row>
    <row r="31" spans="1:3" ht="12.75">
      <c r="A31" s="2" t="s">
        <v>585</v>
      </c>
      <c r="B31" s="2" t="s">
        <v>11</v>
      </c>
      <c r="C31" s="2" t="s">
        <v>11</v>
      </c>
    </row>
    <row r="32" spans="1:3" ht="12.75">
      <c r="A32" t="s">
        <v>586</v>
      </c>
      <c r="B32" s="3">
        <v>0</v>
      </c>
      <c r="C32" s="3">
        <v>63396</v>
      </c>
    </row>
    <row r="33" spans="1:3" ht="12.75">
      <c r="A33" t="s">
        <v>587</v>
      </c>
      <c r="B33" s="3">
        <v>0</v>
      </c>
      <c r="C33" s="3">
        <v>43396</v>
      </c>
    </row>
    <row r="34" spans="1:3" ht="12.75">
      <c r="A34" t="s">
        <v>588</v>
      </c>
      <c r="B34" s="3">
        <v>0</v>
      </c>
      <c r="C34" s="3">
        <v>5956</v>
      </c>
    </row>
    <row r="35" spans="1:3" ht="12.75">
      <c r="A35" t="s">
        <v>589</v>
      </c>
      <c r="B35" s="3">
        <v>0</v>
      </c>
      <c r="C35" s="3">
        <v>18272</v>
      </c>
    </row>
    <row r="36" spans="1:3" ht="12.75">
      <c r="A36" t="s">
        <v>590</v>
      </c>
      <c r="B36" s="3" t="s">
        <v>257</v>
      </c>
      <c r="C36" s="3" t="s">
        <v>591</v>
      </c>
    </row>
    <row r="37" spans="1:3" ht="12.75">
      <c r="A37" t="s">
        <v>578</v>
      </c>
      <c r="B37" s="3" t="s">
        <v>257</v>
      </c>
      <c r="C37" s="3" t="s">
        <v>591</v>
      </c>
    </row>
    <row r="38" spans="1:3" ht="15">
      <c r="A38" s="9" t="s">
        <v>580</v>
      </c>
      <c r="B38" s="9" t="s">
        <v>11</v>
      </c>
      <c r="C38" s="9" t="s">
        <v>11</v>
      </c>
    </row>
    <row r="39" spans="1:3" ht="12.75">
      <c r="A39" s="2" t="s">
        <v>585</v>
      </c>
      <c r="B39" s="2" t="s">
        <v>11</v>
      </c>
      <c r="C39" s="2" t="s">
        <v>11</v>
      </c>
    </row>
    <row r="40" spans="1:3" ht="12.75">
      <c r="A40" t="s">
        <v>592</v>
      </c>
      <c r="B40" s="3">
        <v>0</v>
      </c>
      <c r="C40" s="3">
        <v>80493</v>
      </c>
    </row>
    <row r="41" spans="1:3" ht="12.75">
      <c r="A41" t="s">
        <v>593</v>
      </c>
      <c r="B41" s="3" t="s">
        <v>257</v>
      </c>
      <c r="C41" s="3" t="s">
        <v>594</v>
      </c>
    </row>
    <row r="42" spans="1:3" ht="12.75">
      <c r="A42" t="s">
        <v>584</v>
      </c>
      <c r="B42" s="3" t="s">
        <v>257</v>
      </c>
      <c r="C42" s="3" t="s">
        <v>594</v>
      </c>
    </row>
    <row r="43" spans="1:3" ht="12.75">
      <c r="A43" s="2" t="s">
        <v>500</v>
      </c>
      <c r="B43" s="6">
        <f>SUM(B8:B42)</f>
        <v>309304</v>
      </c>
      <c r="C43" s="6">
        <f>SUM(C8:C42)</f>
        <v>211513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595</v>
      </c>
    </row>
    <row r="6" spans="1:5" ht="12.75">
      <c r="A6" s="2" t="s">
        <v>596</v>
      </c>
      <c r="B6" s="2" t="s">
        <v>597</v>
      </c>
      <c r="C6" s="2" t="s">
        <v>598</v>
      </c>
      <c r="D6" s="2" t="s">
        <v>599</v>
      </c>
      <c r="E6" s="2" t="s">
        <v>600</v>
      </c>
    </row>
    <row r="7" spans="1:5" ht="12.75">
      <c r="A7" t="s">
        <v>601</v>
      </c>
      <c r="B7" t="s">
        <v>602</v>
      </c>
      <c r="C7" t="s">
        <v>603</v>
      </c>
      <c r="D7" t="s">
        <v>257</v>
      </c>
      <c r="E7" t="s">
        <v>604</v>
      </c>
    </row>
    <row r="8" spans="1:2" ht="12.75">
      <c r="A8" t="s">
        <v>605</v>
      </c>
      <c r="B8" t="s">
        <v>606</v>
      </c>
    </row>
    <row r="9" spans="1:2" ht="12.75">
      <c r="A9" t="s">
        <v>607</v>
      </c>
      <c r="B9" t="s">
        <v>608</v>
      </c>
    </row>
    <row r="10" spans="1:5" ht="12.75">
      <c r="A10" s="2" t="s">
        <v>609</v>
      </c>
      <c r="B10" s="2" t="s">
        <v>610</v>
      </c>
      <c r="C10" t="s">
        <v>257</v>
      </c>
      <c r="D10" t="s">
        <v>257</v>
      </c>
    </row>
    <row r="11" spans="1:5" ht="12.75">
      <c r="A11" t="s">
        <v>611</v>
      </c>
      <c r="B11" t="s">
        <v>612</v>
      </c>
      <c r="C11" t="s">
        <v>257</v>
      </c>
      <c r="D11" t="s">
        <v>257</v>
      </c>
      <c r="E11" t="s">
        <v>613</v>
      </c>
    </row>
    <row r="12" spans="1:5" ht="12.75">
      <c r="A12" t="s">
        <v>614</v>
      </c>
      <c r="B12" t="s">
        <v>257</v>
      </c>
      <c r="C12" t="s">
        <v>257</v>
      </c>
      <c r="D12" t="s">
        <v>257</v>
      </c>
      <c r="E12" t="s">
        <v>615</v>
      </c>
    </row>
    <row r="13" spans="1:5" ht="12.75">
      <c r="A13" t="s">
        <v>616</v>
      </c>
      <c r="B13" t="s">
        <v>617</v>
      </c>
      <c r="C13" t="s">
        <v>257</v>
      </c>
      <c r="D13" t="s">
        <v>257</v>
      </c>
      <c r="E13" t="s">
        <v>618</v>
      </c>
    </row>
    <row r="14" spans="1:5" ht="12.75">
      <c r="A14" t="s">
        <v>619</v>
      </c>
      <c r="B14" t="s">
        <v>620</v>
      </c>
      <c r="C14" t="s">
        <v>621</v>
      </c>
      <c r="D14" t="s">
        <v>257</v>
      </c>
      <c r="E14" t="s">
        <v>622</v>
      </c>
    </row>
    <row r="15" spans="1:5" ht="12.75">
      <c r="A15" t="s">
        <v>623</v>
      </c>
      <c r="B15" t="s">
        <v>624</v>
      </c>
      <c r="C15" t="s">
        <v>624</v>
      </c>
      <c r="D15" t="s">
        <v>257</v>
      </c>
    </row>
    <row r="16" spans="1:5" ht="12.75">
      <c r="A16" t="s">
        <v>625</v>
      </c>
      <c r="B16" t="s">
        <v>626</v>
      </c>
      <c r="C16" t="s">
        <v>627</v>
      </c>
      <c r="D16" t="s">
        <v>257</v>
      </c>
      <c r="E16" t="s">
        <v>628</v>
      </c>
    </row>
    <row r="17" spans="1:5" ht="12.75">
      <c r="A17" t="s">
        <v>629</v>
      </c>
      <c r="B17" t="s">
        <v>257</v>
      </c>
      <c r="C17" t="s">
        <v>257</v>
      </c>
      <c r="D17" t="s">
        <v>257</v>
      </c>
    </row>
    <row r="18" spans="1:5" ht="12.75">
      <c r="A18" t="s">
        <v>630</v>
      </c>
      <c r="B18" t="s">
        <v>631</v>
      </c>
      <c r="C18" t="s">
        <v>632</v>
      </c>
      <c r="D18" t="s">
        <v>257</v>
      </c>
      <c r="E18" t="s">
        <v>633</v>
      </c>
    </row>
    <row r="19" spans="1:5" ht="12.75">
      <c r="A19" t="s">
        <v>634</v>
      </c>
      <c r="B19" t="s">
        <v>257</v>
      </c>
      <c r="C19" t="s">
        <v>257</v>
      </c>
      <c r="D19" t="s">
        <v>257</v>
      </c>
    </row>
    <row r="20" spans="1:5" ht="12.75">
      <c r="A20" t="s">
        <v>635</v>
      </c>
      <c r="B20" t="s">
        <v>257</v>
      </c>
      <c r="C20" t="s">
        <v>257</v>
      </c>
      <c r="D20" t="s">
        <v>257</v>
      </c>
    </row>
    <row r="21" spans="1:5" ht="12.75">
      <c r="A21" t="s">
        <v>636</v>
      </c>
      <c r="B21" t="s">
        <v>637</v>
      </c>
      <c r="C21" t="s">
        <v>257</v>
      </c>
      <c r="D21" t="s">
        <v>257</v>
      </c>
      <c r="E21" t="s">
        <v>638</v>
      </c>
    </row>
    <row r="22" spans="1:5" ht="12.75">
      <c r="A22" s="2" t="s">
        <v>363</v>
      </c>
      <c r="B22" s="2" t="s">
        <v>639</v>
      </c>
      <c r="C22" s="2" t="s">
        <v>640</v>
      </c>
      <c r="D22" s="2" t="s">
        <v>257</v>
      </c>
    </row>
    <row r="23" spans="1:5" ht="12.75">
      <c r="A23" t="s">
        <v>641</v>
      </c>
      <c r="B23" t="s">
        <v>642</v>
      </c>
      <c r="C23" t="s">
        <v>643</v>
      </c>
      <c r="D23" t="s">
        <v>257</v>
      </c>
    </row>
    <row r="24" spans="1:5" ht="12.75">
      <c r="A24" s="2" t="s">
        <v>644</v>
      </c>
      <c r="B24" s="2" t="s">
        <v>645</v>
      </c>
      <c r="C24" s="2" t="s">
        <v>646</v>
      </c>
      <c r="D24" s="2" t="s">
        <v>257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647</v>
      </c>
    </row>
    <row r="3" spans="1:9" ht="12.75">
      <c r="A3" t="s">
        <v>648</v>
      </c>
      <c r="I3" t="s">
        <v>60</v>
      </c>
    </row>
    <row r="4" spans="2:9" ht="12.75">
      <c r="B4" t="s">
        <v>649</v>
      </c>
      <c r="I4" t="s">
        <v>650</v>
      </c>
    </row>
    <row r="5" spans="2:9" ht="12.75">
      <c r="B5" t="s">
        <v>651</v>
      </c>
      <c r="I5" t="s">
        <v>207</v>
      </c>
    </row>
    <row r="6" spans="2:9" ht="12.75">
      <c r="B6" t="s">
        <v>652</v>
      </c>
      <c r="I6" t="s">
        <v>207</v>
      </c>
    </row>
    <row r="7" spans="2:9" ht="12.75">
      <c r="B7" t="s">
        <v>653</v>
      </c>
      <c r="I7" t="s">
        <v>207</v>
      </c>
    </row>
    <row r="8" spans="2:9" ht="12.75">
      <c r="B8" t="s">
        <v>654</v>
      </c>
      <c r="I8" t="s">
        <v>207</v>
      </c>
    </row>
    <row r="9" spans="2:9" ht="12.75">
      <c r="B9" t="s">
        <v>655</v>
      </c>
      <c r="I9" t="s">
        <v>207</v>
      </c>
    </row>
    <row r="10" spans="2:9" ht="12.75">
      <c r="B10" t="s">
        <v>656</v>
      </c>
      <c r="I10" t="s">
        <v>207</v>
      </c>
    </row>
    <row r="11" spans="2:9" ht="12.75">
      <c r="B11" t="s">
        <v>657</v>
      </c>
      <c r="I11" t="s">
        <v>207</v>
      </c>
    </row>
    <row r="12" spans="2:9" ht="12.75">
      <c r="B12" t="s">
        <v>658</v>
      </c>
      <c r="I12" t="s">
        <v>207</v>
      </c>
    </row>
    <row r="13" spans="2:9" ht="12.75">
      <c r="B13" t="s">
        <v>659</v>
      </c>
      <c r="I13" t="s">
        <v>207</v>
      </c>
    </row>
    <row r="14" spans="2:9" ht="12.75">
      <c r="B14" t="s">
        <v>660</v>
      </c>
      <c r="I14" t="s">
        <v>207</v>
      </c>
    </row>
    <row r="15" spans="2:9" ht="12.75">
      <c r="B15" t="s">
        <v>661</v>
      </c>
      <c r="I15" t="s">
        <v>207</v>
      </c>
    </row>
    <row r="16" spans="2:9" ht="12.75">
      <c r="B16" t="s">
        <v>662</v>
      </c>
      <c r="I16" t="s">
        <v>207</v>
      </c>
    </row>
    <row r="17" spans="1:9" ht="12.75">
      <c r="A17" t="s">
        <v>648</v>
      </c>
      <c r="I17" t="s">
        <v>60</v>
      </c>
    </row>
    <row r="18" spans="2:9" ht="12.75">
      <c r="B18" t="s">
        <v>649</v>
      </c>
      <c r="I18" t="s">
        <v>650</v>
      </c>
    </row>
    <row r="19" spans="2:9" ht="12.75">
      <c r="B19" t="s">
        <v>651</v>
      </c>
      <c r="I19" t="s">
        <v>207</v>
      </c>
    </row>
    <row r="20" spans="2:9" ht="12.75">
      <c r="B20" t="s">
        <v>652</v>
      </c>
      <c r="I20" t="s">
        <v>207</v>
      </c>
    </row>
    <row r="21" spans="2:9" ht="12.75">
      <c r="B21" t="s">
        <v>653</v>
      </c>
      <c r="I21" t="s">
        <v>207</v>
      </c>
    </row>
    <row r="22" spans="2:9" ht="12.75">
      <c r="B22" t="s">
        <v>654</v>
      </c>
      <c r="I22" t="s">
        <v>207</v>
      </c>
    </row>
    <row r="23" spans="2:9" ht="12.75">
      <c r="B23" t="s">
        <v>655</v>
      </c>
      <c r="I23" t="s">
        <v>207</v>
      </c>
    </row>
    <row r="24" spans="2:9" ht="12.75">
      <c r="B24" t="s">
        <v>656</v>
      </c>
      <c r="I24" t="s">
        <v>207</v>
      </c>
    </row>
    <row r="25" spans="2:9" ht="12.75">
      <c r="B25" t="s">
        <v>657</v>
      </c>
      <c r="I25" t="s">
        <v>207</v>
      </c>
    </row>
    <row r="26" spans="2:9" ht="12.75">
      <c r="B26" t="s">
        <v>658</v>
      </c>
      <c r="I26" t="s">
        <v>207</v>
      </c>
    </row>
    <row r="27" spans="2:9" ht="12.75">
      <c r="B27" t="s">
        <v>659</v>
      </c>
      <c r="I27" t="s">
        <v>207</v>
      </c>
    </row>
    <row r="28" spans="2:9" ht="12.75">
      <c r="B28" t="s">
        <v>660</v>
      </c>
      <c r="I28" t="s">
        <v>207</v>
      </c>
    </row>
    <row r="29" spans="2:9" ht="12.75">
      <c r="B29" t="s">
        <v>661</v>
      </c>
      <c r="I29" t="s">
        <v>207</v>
      </c>
    </row>
    <row r="30" spans="2:9" ht="12.75">
      <c r="B30" t="s">
        <v>662</v>
      </c>
      <c r="I30" t="s">
        <v>207</v>
      </c>
    </row>
    <row r="31" spans="1:9" ht="12.75">
      <c r="A31" t="s">
        <v>648</v>
      </c>
      <c r="I31" t="s">
        <v>60</v>
      </c>
    </row>
    <row r="32" spans="2:9" ht="12.75">
      <c r="B32" t="s">
        <v>649</v>
      </c>
      <c r="I32" t="s">
        <v>663</v>
      </c>
    </row>
    <row r="33" spans="2:9" ht="12.75">
      <c r="B33" t="s">
        <v>651</v>
      </c>
      <c r="I33" t="s">
        <v>207</v>
      </c>
    </row>
    <row r="34" spans="2:9" ht="12.75">
      <c r="B34" t="s">
        <v>652</v>
      </c>
      <c r="I34" t="s">
        <v>207</v>
      </c>
    </row>
    <row r="35" spans="2:9" ht="12.75">
      <c r="B35" t="s">
        <v>653</v>
      </c>
      <c r="I35" t="s">
        <v>207</v>
      </c>
    </row>
    <row r="36" spans="2:9" ht="12.75">
      <c r="B36" t="s">
        <v>654</v>
      </c>
      <c r="I36" t="s">
        <v>207</v>
      </c>
    </row>
    <row r="37" spans="2:9" ht="12.75">
      <c r="B37" t="s">
        <v>655</v>
      </c>
      <c r="I37" t="s">
        <v>207</v>
      </c>
    </row>
    <row r="38" spans="2:9" ht="12.75">
      <c r="B38" t="s">
        <v>656</v>
      </c>
      <c r="I38" t="s">
        <v>207</v>
      </c>
    </row>
    <row r="39" spans="2:9" ht="12.75">
      <c r="B39" t="s">
        <v>657</v>
      </c>
      <c r="I39" t="s">
        <v>207</v>
      </c>
    </row>
    <row r="40" spans="2:9" ht="12.75">
      <c r="B40" t="s">
        <v>658</v>
      </c>
      <c r="I40" t="s">
        <v>207</v>
      </c>
    </row>
    <row r="41" spans="2:9" ht="12.75">
      <c r="B41" t="s">
        <v>659</v>
      </c>
      <c r="I41" t="s">
        <v>207</v>
      </c>
    </row>
    <row r="42" spans="2:9" ht="12.75">
      <c r="B42" t="s">
        <v>660</v>
      </c>
      <c r="I42" t="s">
        <v>207</v>
      </c>
    </row>
    <row r="43" spans="2:9" ht="12.75">
      <c r="B43" t="s">
        <v>661</v>
      </c>
      <c r="I43" t="s">
        <v>207</v>
      </c>
    </row>
    <row r="44" spans="2:9" ht="12.75">
      <c r="B44" t="s">
        <v>662</v>
      </c>
      <c r="I44" t="s">
        <v>207</v>
      </c>
    </row>
    <row r="45" spans="1:9" ht="12.75">
      <c r="A45" t="s">
        <v>648</v>
      </c>
      <c r="I45" t="s">
        <v>60</v>
      </c>
    </row>
    <row r="46" spans="2:9" ht="12.75">
      <c r="B46" t="s">
        <v>649</v>
      </c>
      <c r="I46" t="s">
        <v>650</v>
      </c>
    </row>
    <row r="47" spans="2:9" ht="12.75">
      <c r="B47" t="s">
        <v>651</v>
      </c>
      <c r="I47" t="s">
        <v>207</v>
      </c>
    </row>
    <row r="48" spans="2:9" ht="12.75">
      <c r="B48" t="s">
        <v>652</v>
      </c>
      <c r="I48" t="s">
        <v>207</v>
      </c>
    </row>
    <row r="49" spans="2:9" ht="12.75">
      <c r="B49" t="s">
        <v>653</v>
      </c>
      <c r="I49" t="s">
        <v>207</v>
      </c>
    </row>
    <row r="50" spans="2:9" ht="12.75">
      <c r="B50" t="s">
        <v>654</v>
      </c>
      <c r="I50" t="s">
        <v>207</v>
      </c>
    </row>
    <row r="51" spans="2:9" ht="12.75">
      <c r="B51" t="s">
        <v>655</v>
      </c>
      <c r="I51" t="s">
        <v>207</v>
      </c>
    </row>
    <row r="52" spans="2:9" ht="12.75">
      <c r="B52" t="s">
        <v>656</v>
      </c>
      <c r="I52" t="s">
        <v>207</v>
      </c>
    </row>
    <row r="53" spans="2:9" ht="12.75">
      <c r="B53" t="s">
        <v>657</v>
      </c>
      <c r="I53" t="s">
        <v>207</v>
      </c>
    </row>
    <row r="54" spans="2:9" ht="12.75">
      <c r="B54" t="s">
        <v>658</v>
      </c>
      <c r="I54" t="s">
        <v>207</v>
      </c>
    </row>
    <row r="55" spans="2:9" ht="12.75">
      <c r="B55" t="s">
        <v>659</v>
      </c>
      <c r="I55" t="s">
        <v>207</v>
      </c>
    </row>
    <row r="56" spans="2:9" ht="12.75">
      <c r="B56" t="s">
        <v>660</v>
      </c>
      <c r="I56" t="s">
        <v>207</v>
      </c>
    </row>
    <row r="57" spans="2:9" ht="12.75">
      <c r="B57" t="s">
        <v>661</v>
      </c>
      <c r="I57" t="s">
        <v>207</v>
      </c>
    </row>
    <row r="58" spans="2:9" ht="12.75">
      <c r="B58" t="s">
        <v>662</v>
      </c>
      <c r="I58" t="s">
        <v>207</v>
      </c>
    </row>
    <row r="59" spans="1:9" ht="12.75">
      <c r="A59" t="s">
        <v>648</v>
      </c>
      <c r="I59" t="s">
        <v>240</v>
      </c>
    </row>
    <row r="60" spans="2:9" ht="12.75">
      <c r="B60" t="s">
        <v>649</v>
      </c>
      <c r="I60" t="s">
        <v>207</v>
      </c>
    </row>
    <row r="61" spans="2:9" ht="12.75">
      <c r="B61" t="s">
        <v>651</v>
      </c>
      <c r="I61" t="s">
        <v>207</v>
      </c>
    </row>
    <row r="62" spans="2:9" ht="12.75">
      <c r="B62" t="s">
        <v>652</v>
      </c>
      <c r="I62" t="s">
        <v>60</v>
      </c>
    </row>
    <row r="63" spans="2:9" ht="12.75">
      <c r="B63" t="s">
        <v>653</v>
      </c>
      <c r="I63" t="s">
        <v>60</v>
      </c>
    </row>
    <row r="64" spans="2:9" ht="12.75">
      <c r="B64" t="s">
        <v>654</v>
      </c>
      <c r="I64" t="s">
        <v>60</v>
      </c>
    </row>
    <row r="65" spans="2:9" ht="12.75">
      <c r="B65" t="s">
        <v>655</v>
      </c>
      <c r="I65" t="s">
        <v>60</v>
      </c>
    </row>
    <row r="66" spans="2:9" ht="12.75">
      <c r="B66" t="s">
        <v>656</v>
      </c>
      <c r="I66" t="s">
        <v>60</v>
      </c>
    </row>
    <row r="67" spans="2:9" ht="12.75">
      <c r="B67" t="s">
        <v>657</v>
      </c>
      <c r="I67" t="s">
        <v>60</v>
      </c>
    </row>
    <row r="68" spans="2:9" ht="12.75">
      <c r="B68" t="s">
        <v>658</v>
      </c>
      <c r="I68" t="s">
        <v>60</v>
      </c>
    </row>
    <row r="69" spans="2:9" ht="12.75">
      <c r="B69" t="s">
        <v>659</v>
      </c>
      <c r="I69" t="s">
        <v>60</v>
      </c>
    </row>
    <row r="70" spans="2:9" ht="12.75">
      <c r="B70" t="s">
        <v>660</v>
      </c>
      <c r="I70" t="s">
        <v>60</v>
      </c>
    </row>
    <row r="71" spans="2:9" ht="12.75">
      <c r="B71" t="s">
        <v>661</v>
      </c>
      <c r="I71" t="s">
        <v>60</v>
      </c>
    </row>
    <row r="72" spans="2:9" ht="12.75">
      <c r="B72" t="s">
        <v>662</v>
      </c>
      <c r="I72" t="s">
        <v>240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84</v>
      </c>
    </row>
    <row r="2" ht="12.75">
      <c r="A2" s="2" t="s">
        <v>85</v>
      </c>
    </row>
    <row r="3" ht="12.75">
      <c r="A3" s="2" t="s">
        <v>86</v>
      </c>
    </row>
    <row r="4" ht="12.75">
      <c r="A4" s="2" t="s">
        <v>87</v>
      </c>
    </row>
    <row r="5" spans="2:11" ht="15.75">
      <c r="B5" s="4" t="s">
        <v>88</v>
      </c>
      <c r="E5" s="4" t="s">
        <v>89</v>
      </c>
      <c r="H5" s="4" t="s">
        <v>90</v>
      </c>
      <c r="K5" s="4" t="s">
        <v>91</v>
      </c>
    </row>
    <row r="6" spans="1:13" ht="12.75">
      <c r="A6" s="2" t="s">
        <v>11</v>
      </c>
      <c r="B6" s="2" t="s">
        <v>92</v>
      </c>
      <c r="C6" s="2" t="s">
        <v>93</v>
      </c>
      <c r="D6" s="2" t="s">
        <v>4</v>
      </c>
      <c r="E6" s="2" t="s">
        <v>92</v>
      </c>
      <c r="F6" s="2" t="s">
        <v>93</v>
      </c>
      <c r="G6" s="2" t="s">
        <v>4</v>
      </c>
      <c r="H6" s="2" t="s">
        <v>92</v>
      </c>
      <c r="I6" s="2" t="s">
        <v>93</v>
      </c>
      <c r="J6" s="2" t="s">
        <v>4</v>
      </c>
      <c r="K6" s="2" t="s">
        <v>92</v>
      </c>
      <c r="L6" s="2" t="s">
        <v>93</v>
      </c>
      <c r="M6" s="2" t="s">
        <v>4</v>
      </c>
    </row>
    <row r="7" spans="1:13" ht="12.75">
      <c r="A7" t="s">
        <v>94</v>
      </c>
      <c r="B7" s="3">
        <v>1</v>
      </c>
      <c r="C7" s="3">
        <v>0</v>
      </c>
      <c r="D7" s="3">
        <v>0</v>
      </c>
      <c r="E7" s="5">
        <v>1</v>
      </c>
      <c r="F7" s="5">
        <v>0.41999998688697815</v>
      </c>
      <c r="G7" s="5">
        <v>0</v>
      </c>
      <c r="H7" s="3">
        <v>80074</v>
      </c>
      <c r="I7" s="3">
        <v>40626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t="s">
        <v>95</v>
      </c>
      <c r="B8" s="3">
        <v>16</v>
      </c>
      <c r="C8" s="3">
        <v>14</v>
      </c>
      <c r="D8" s="3">
        <v>17</v>
      </c>
      <c r="E8" s="5">
        <v>17.979999542236328</v>
      </c>
      <c r="F8" s="5">
        <v>15.300000190734863</v>
      </c>
      <c r="G8" s="5">
        <v>14.84000015258789</v>
      </c>
      <c r="H8" s="3">
        <v>583861</v>
      </c>
      <c r="I8" s="3">
        <v>481830</v>
      </c>
      <c r="J8" s="3">
        <v>508432</v>
      </c>
      <c r="K8" s="3">
        <v>998</v>
      </c>
      <c r="L8" s="3">
        <v>137</v>
      </c>
      <c r="M8" s="3">
        <v>6757</v>
      </c>
    </row>
    <row r="9" spans="1:13" ht="12.75">
      <c r="A9" t="s">
        <v>96</v>
      </c>
      <c r="B9" s="3">
        <v>43</v>
      </c>
      <c r="C9" s="3">
        <v>41</v>
      </c>
      <c r="D9" s="3">
        <v>41</v>
      </c>
      <c r="E9" s="5">
        <v>38.40999984741211</v>
      </c>
      <c r="F9" s="5">
        <v>37.779998779296875</v>
      </c>
      <c r="G9" s="5">
        <v>38.15999984741211</v>
      </c>
      <c r="H9" s="3">
        <v>932854</v>
      </c>
      <c r="I9" s="3">
        <v>914640</v>
      </c>
      <c r="J9" s="3">
        <v>986810</v>
      </c>
      <c r="K9" s="3">
        <v>499</v>
      </c>
      <c r="L9" s="3">
        <v>1695</v>
      </c>
      <c r="M9" s="3">
        <v>14918</v>
      </c>
    </row>
    <row r="10" spans="1:13" ht="12.75">
      <c r="A10" t="s">
        <v>97</v>
      </c>
      <c r="B10" s="3">
        <v>27</v>
      </c>
      <c r="C10" s="3">
        <v>25</v>
      </c>
      <c r="D10" s="3">
        <v>23</v>
      </c>
      <c r="E10" s="5">
        <v>23.020000457763672</v>
      </c>
      <c r="F10" s="5">
        <v>21.81999969482422</v>
      </c>
      <c r="G10" s="5">
        <v>21.09000015258789</v>
      </c>
      <c r="H10" s="3">
        <v>495659</v>
      </c>
      <c r="I10" s="3">
        <v>472864</v>
      </c>
      <c r="J10" s="3">
        <v>487151</v>
      </c>
      <c r="K10" s="3">
        <v>12</v>
      </c>
      <c r="L10" s="3">
        <v>827</v>
      </c>
      <c r="M10" s="3">
        <v>8249</v>
      </c>
    </row>
    <row r="11" spans="1:13" ht="12.75">
      <c r="A11" t="s">
        <v>98</v>
      </c>
      <c r="B11" s="3">
        <v>4</v>
      </c>
      <c r="C11" s="3">
        <v>4</v>
      </c>
      <c r="D11" s="3">
        <v>3</v>
      </c>
      <c r="E11" s="5">
        <v>2.640000104904175</v>
      </c>
      <c r="F11" s="5">
        <v>2.640000104904175</v>
      </c>
      <c r="G11" s="5">
        <v>2.640000104904175</v>
      </c>
      <c r="H11" s="3">
        <v>51608</v>
      </c>
      <c r="I11" s="3">
        <v>50817</v>
      </c>
      <c r="J11" s="3">
        <v>55551</v>
      </c>
      <c r="K11" s="3">
        <v>0</v>
      </c>
      <c r="L11" s="3">
        <v>0</v>
      </c>
      <c r="M11" s="3">
        <v>857</v>
      </c>
    </row>
    <row r="12" spans="1:13" ht="12.75">
      <c r="A12" t="s">
        <v>99</v>
      </c>
      <c r="B12" s="3">
        <v>0</v>
      </c>
      <c r="C12" s="3">
        <v>0</v>
      </c>
      <c r="D12" s="3">
        <v>1</v>
      </c>
      <c r="E12" s="5">
        <v>0</v>
      </c>
      <c r="F12" s="5">
        <v>0</v>
      </c>
      <c r="G12" s="5">
        <v>0.5</v>
      </c>
      <c r="H12" s="3">
        <v>0</v>
      </c>
      <c r="I12" s="3">
        <v>0</v>
      </c>
      <c r="J12" s="3">
        <v>11477</v>
      </c>
      <c r="K12" s="3">
        <v>0</v>
      </c>
      <c r="L12" s="3">
        <v>0</v>
      </c>
      <c r="M12" s="3">
        <v>0</v>
      </c>
    </row>
    <row r="13" spans="1:13" ht="12.75">
      <c r="A13" s="2" t="s">
        <v>100</v>
      </c>
      <c r="B13" s="6">
        <f aca="true" t="shared" si="0" ref="B13:M13">SUM(B7:B12)</f>
        <v>91</v>
      </c>
      <c r="C13" s="6">
        <f t="shared" si="0"/>
        <v>84</v>
      </c>
      <c r="D13" s="6">
        <f t="shared" si="0"/>
        <v>85</v>
      </c>
      <c r="E13" s="5">
        <f t="shared" si="0"/>
        <v>83.04999995231628</v>
      </c>
      <c r="F13" s="5">
        <f t="shared" si="0"/>
        <v>77.95999875664711</v>
      </c>
      <c r="G13" s="5">
        <f t="shared" si="0"/>
        <v>77.23000025749207</v>
      </c>
      <c r="H13" s="6">
        <f t="shared" si="0"/>
        <v>2144056</v>
      </c>
      <c r="I13" s="6">
        <f t="shared" si="0"/>
        <v>1960777</v>
      </c>
      <c r="J13" s="6">
        <f t="shared" si="0"/>
        <v>2049421</v>
      </c>
      <c r="K13" s="6">
        <f t="shared" si="0"/>
        <v>1509</v>
      </c>
      <c r="L13" s="6">
        <f t="shared" si="0"/>
        <v>2659</v>
      </c>
      <c r="M13" s="6">
        <f t="shared" si="0"/>
        <v>30781</v>
      </c>
    </row>
    <row r="14" spans="5:10" ht="12.75">
      <c r="E14" s="10" t="s">
        <v>101</v>
      </c>
      <c r="F14" s="11"/>
      <c r="G14" s="11"/>
      <c r="H14" s="3">
        <v>1062295</v>
      </c>
      <c r="I14" s="3">
        <v>899160</v>
      </c>
      <c r="J14" s="3">
        <v>1003100</v>
      </c>
    </row>
    <row r="15" spans="5:10" ht="12.75">
      <c r="E15" s="10" t="s">
        <v>102</v>
      </c>
      <c r="F15" s="11"/>
      <c r="G15" s="11"/>
      <c r="H15" s="6">
        <f>SUM(H13:H14)</f>
        <v>3206351</v>
      </c>
      <c r="I15" s="6">
        <f>SUM(I13:I14)</f>
        <v>2859937</v>
      </c>
      <c r="J15" s="6">
        <f>SUM(J13:J14)</f>
        <v>3052521</v>
      </c>
    </row>
  </sheetData>
  <sheetProtection/>
  <mergeCells count="2">
    <mergeCell ref="E14:G14"/>
    <mergeCell ref="E15:G1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103</v>
      </c>
    </row>
    <row r="2" ht="12.75">
      <c r="A2" s="2" t="s">
        <v>85</v>
      </c>
    </row>
    <row r="3" ht="12.75">
      <c r="A3" s="2" t="s">
        <v>86</v>
      </c>
    </row>
    <row r="4" ht="12.75">
      <c r="A4" s="2" t="s">
        <v>87</v>
      </c>
    </row>
    <row r="6" spans="2:17" ht="15.75">
      <c r="B6" s="4" t="s">
        <v>104</v>
      </c>
      <c r="E6" s="4" t="s">
        <v>105</v>
      </c>
      <c r="H6" s="4" t="s">
        <v>106</v>
      </c>
      <c r="K6" s="2" t="s">
        <v>107</v>
      </c>
      <c r="N6" s="2" t="s">
        <v>108</v>
      </c>
      <c r="Q6" s="2" t="s">
        <v>109</v>
      </c>
    </row>
    <row r="7" spans="1:19" ht="12.75">
      <c r="A7" s="2" t="s">
        <v>11</v>
      </c>
      <c r="B7" s="2" t="s">
        <v>92</v>
      </c>
      <c r="C7" s="2" t="s">
        <v>93</v>
      </c>
      <c r="D7" s="2" t="s">
        <v>4</v>
      </c>
      <c r="E7" s="2" t="s">
        <v>92</v>
      </c>
      <c r="F7" s="2" t="s">
        <v>93</v>
      </c>
      <c r="G7" s="2" t="s">
        <v>4</v>
      </c>
      <c r="H7" s="2" t="s">
        <v>92</v>
      </c>
      <c r="I7" s="2" t="s">
        <v>93</v>
      </c>
      <c r="J7" s="2" t="s">
        <v>4</v>
      </c>
      <c r="K7" s="2" t="s">
        <v>92</v>
      </c>
      <c r="L7" s="2" t="s">
        <v>93</v>
      </c>
      <c r="M7" s="2" t="s">
        <v>4</v>
      </c>
      <c r="N7" s="2" t="s">
        <v>92</v>
      </c>
      <c r="O7" s="2" t="s">
        <v>93</v>
      </c>
      <c r="P7" s="2" t="s">
        <v>4</v>
      </c>
      <c r="Q7" s="2" t="s">
        <v>92</v>
      </c>
      <c r="R7" s="2" t="s">
        <v>93</v>
      </c>
      <c r="S7" s="2" t="s">
        <v>4</v>
      </c>
    </row>
    <row r="8" spans="1:19" ht="12.75">
      <c r="A8" t="s">
        <v>94</v>
      </c>
      <c r="B8" s="3" t="s">
        <v>110</v>
      </c>
      <c r="C8" s="3" t="s">
        <v>111</v>
      </c>
      <c r="D8">
        <v>0</v>
      </c>
      <c r="E8" s="3">
        <v>80074</v>
      </c>
      <c r="F8" s="3">
        <v>97502</v>
      </c>
      <c r="G8" s="3">
        <v>0</v>
      </c>
      <c r="H8" s="3">
        <v>47049</v>
      </c>
      <c r="I8" s="3">
        <v>47047</v>
      </c>
      <c r="J8" s="3">
        <v>0</v>
      </c>
      <c r="K8" s="3">
        <v>33025</v>
      </c>
      <c r="L8" s="3">
        <v>50455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t="s">
        <v>95</v>
      </c>
      <c r="B9" s="3" t="s">
        <v>112</v>
      </c>
      <c r="C9" s="3" t="s">
        <v>113</v>
      </c>
      <c r="D9" s="3" t="s">
        <v>114</v>
      </c>
      <c r="E9" s="3">
        <v>32425</v>
      </c>
      <c r="F9" s="3">
        <v>31476</v>
      </c>
      <c r="G9" s="3">
        <v>33807</v>
      </c>
      <c r="H9" s="3">
        <v>25577</v>
      </c>
      <c r="I9" s="3">
        <v>25277</v>
      </c>
      <c r="J9" s="3">
        <v>26400</v>
      </c>
      <c r="K9" s="3">
        <v>6847</v>
      </c>
      <c r="L9" s="3">
        <v>6199</v>
      </c>
      <c r="M9" s="3">
        <v>7408</v>
      </c>
      <c r="N9" s="3">
        <v>0</v>
      </c>
      <c r="O9" s="3">
        <v>0</v>
      </c>
      <c r="P9" s="3">
        <v>429</v>
      </c>
      <c r="Q9" s="3">
        <v>56</v>
      </c>
      <c r="R9" s="3">
        <v>9</v>
      </c>
      <c r="S9" s="3">
        <v>26</v>
      </c>
    </row>
    <row r="10" spans="1:19" ht="12.75">
      <c r="A10" t="s">
        <v>96</v>
      </c>
      <c r="B10" s="3" t="s">
        <v>115</v>
      </c>
      <c r="C10" s="3" t="s">
        <v>116</v>
      </c>
      <c r="D10" s="3" t="s">
        <v>117</v>
      </c>
      <c r="E10" s="3">
        <v>24273</v>
      </c>
      <c r="F10" s="3">
        <v>24162</v>
      </c>
      <c r="G10" s="3">
        <v>25468</v>
      </c>
      <c r="H10" s="3">
        <v>21984</v>
      </c>
      <c r="I10" s="3">
        <v>22025</v>
      </c>
      <c r="J10" s="3">
        <v>22875</v>
      </c>
      <c r="K10" s="3">
        <v>2289</v>
      </c>
      <c r="L10" s="3">
        <v>2137</v>
      </c>
      <c r="M10" s="3">
        <v>2593</v>
      </c>
      <c r="N10" s="3">
        <v>0</v>
      </c>
      <c r="O10" s="3">
        <v>0</v>
      </c>
      <c r="P10" s="3">
        <v>360</v>
      </c>
      <c r="Q10" s="3">
        <v>13</v>
      </c>
      <c r="R10" s="3">
        <v>45</v>
      </c>
      <c r="S10" s="3">
        <v>31</v>
      </c>
    </row>
    <row r="11" spans="1:19" ht="12.75">
      <c r="A11" t="s">
        <v>97</v>
      </c>
      <c r="B11" s="3" t="s">
        <v>118</v>
      </c>
      <c r="C11" s="3" t="s">
        <v>119</v>
      </c>
      <c r="D11" s="3" t="s">
        <v>120</v>
      </c>
      <c r="E11" s="3">
        <v>21531</v>
      </c>
      <c r="F11" s="3">
        <v>21628</v>
      </c>
      <c r="G11" s="3">
        <v>22704</v>
      </c>
      <c r="H11" s="3">
        <v>20009</v>
      </c>
      <c r="I11" s="3">
        <v>19965</v>
      </c>
      <c r="J11" s="3">
        <v>20745</v>
      </c>
      <c r="K11" s="3">
        <v>1522</v>
      </c>
      <c r="L11" s="3">
        <v>1663</v>
      </c>
      <c r="M11" s="3">
        <v>1959</v>
      </c>
      <c r="N11" s="3">
        <v>0</v>
      </c>
      <c r="O11" s="3">
        <v>0</v>
      </c>
      <c r="P11" s="3">
        <v>365</v>
      </c>
      <c r="Q11" s="3">
        <v>1</v>
      </c>
      <c r="R11" s="3">
        <v>38</v>
      </c>
      <c r="S11" s="3">
        <v>26</v>
      </c>
    </row>
    <row r="12" spans="1:19" ht="12.75">
      <c r="A12" t="s">
        <v>98</v>
      </c>
      <c r="B12" s="3" t="s">
        <v>121</v>
      </c>
      <c r="C12" s="3" t="s">
        <v>121</v>
      </c>
      <c r="D12" s="3" t="s">
        <v>121</v>
      </c>
      <c r="E12" s="3">
        <v>19548</v>
      </c>
      <c r="F12" s="3">
        <v>19261</v>
      </c>
      <c r="G12" s="3">
        <v>20731</v>
      </c>
      <c r="H12" s="3">
        <v>18357</v>
      </c>
      <c r="I12" s="3">
        <v>18369</v>
      </c>
      <c r="J12" s="3">
        <v>19096</v>
      </c>
      <c r="K12" s="3">
        <v>1192</v>
      </c>
      <c r="L12" s="3">
        <v>892</v>
      </c>
      <c r="M12" s="3">
        <v>1634</v>
      </c>
      <c r="N12" s="3">
        <v>0</v>
      </c>
      <c r="O12" s="3">
        <v>0</v>
      </c>
      <c r="P12" s="3">
        <v>325</v>
      </c>
      <c r="Q12" s="3">
        <v>0</v>
      </c>
      <c r="R12" s="3">
        <v>0</v>
      </c>
      <c r="S12" s="3">
        <v>0</v>
      </c>
    </row>
    <row r="13" spans="1:19" ht="12.75">
      <c r="A13" t="s">
        <v>99</v>
      </c>
      <c r="B13">
        <v>0</v>
      </c>
      <c r="C13">
        <v>0</v>
      </c>
      <c r="D13" s="3" t="s">
        <v>122</v>
      </c>
      <c r="E13" s="3">
        <v>0</v>
      </c>
      <c r="F13" s="3">
        <v>0</v>
      </c>
      <c r="G13" s="3">
        <v>22954</v>
      </c>
      <c r="H13" s="3">
        <v>0</v>
      </c>
      <c r="I13" s="3">
        <v>0</v>
      </c>
      <c r="J13" s="3">
        <v>21916</v>
      </c>
      <c r="K13" s="3">
        <v>0</v>
      </c>
      <c r="L13" s="3">
        <v>0</v>
      </c>
      <c r="M13" s="3">
        <v>1038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2:19" ht="12.75">
      <c r="B14" s="3" t="s">
        <v>123</v>
      </c>
      <c r="C14" s="3" t="s">
        <v>124</v>
      </c>
      <c r="D14" s="3" t="s">
        <v>125</v>
      </c>
      <c r="E14" s="3">
        <v>25800</v>
      </c>
      <c r="F14" s="3">
        <v>25114</v>
      </c>
      <c r="G14" s="3">
        <v>26137</v>
      </c>
      <c r="H14" s="3">
        <v>22401</v>
      </c>
      <c r="I14" s="3">
        <v>22095</v>
      </c>
      <c r="J14" s="3">
        <v>22835</v>
      </c>
      <c r="K14" s="3">
        <v>3398</v>
      </c>
      <c r="L14" s="3">
        <v>3019</v>
      </c>
      <c r="M14" s="3">
        <v>3302</v>
      </c>
      <c r="N14" s="3">
        <v>0</v>
      </c>
      <c r="O14" s="3">
        <v>0</v>
      </c>
      <c r="P14" s="3">
        <v>371</v>
      </c>
      <c r="Q14" s="3">
        <v>18</v>
      </c>
      <c r="R14" s="3">
        <v>34</v>
      </c>
      <c r="S14" s="3">
        <v>27</v>
      </c>
    </row>
    <row r="16" ht="12.75">
      <c r="A16" s="2" t="s">
        <v>126</v>
      </c>
    </row>
    <row r="17" ht="12.75">
      <c r="A17" s="2" t="s">
        <v>127</v>
      </c>
    </row>
    <row r="18" ht="12.75">
      <c r="A18" s="2" t="s">
        <v>128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129</v>
      </c>
    </row>
    <row r="2" ht="12.75">
      <c r="A2" s="2" t="s">
        <v>85</v>
      </c>
    </row>
    <row r="3" ht="12.75">
      <c r="A3" s="2" t="s">
        <v>86</v>
      </c>
    </row>
    <row r="4" ht="12.75">
      <c r="A4" s="2" t="s">
        <v>87</v>
      </c>
    </row>
    <row r="5" spans="1:5" ht="15.75">
      <c r="A5" s="4" t="s">
        <v>130</v>
      </c>
      <c r="E5" s="4" t="s">
        <v>131</v>
      </c>
    </row>
    <row r="6" spans="1:11" ht="12.75">
      <c r="A6" s="2" t="s">
        <v>132</v>
      </c>
      <c r="E6" s="2" t="s">
        <v>133</v>
      </c>
      <c r="H6" s="2" t="s">
        <v>134</v>
      </c>
      <c r="K6" s="2" t="s">
        <v>135</v>
      </c>
    </row>
    <row r="7" spans="1:13" ht="12.75">
      <c r="A7" s="2" t="s">
        <v>11</v>
      </c>
      <c r="B7" s="2" t="s">
        <v>92</v>
      </c>
      <c r="C7" s="2" t="s">
        <v>93</v>
      </c>
      <c r="D7" s="2" t="s">
        <v>4</v>
      </c>
      <c r="E7" s="2" t="s">
        <v>92</v>
      </c>
      <c r="F7" s="2" t="s">
        <v>93</v>
      </c>
      <c r="G7" s="2" t="s">
        <v>4</v>
      </c>
      <c r="H7" s="2" t="s">
        <v>92</v>
      </c>
      <c r="I7" s="2" t="s">
        <v>93</v>
      </c>
      <c r="J7" s="2" t="s">
        <v>4</v>
      </c>
      <c r="K7" s="2" t="s">
        <v>92</v>
      </c>
      <c r="L7" s="2" t="s">
        <v>93</v>
      </c>
      <c r="M7" s="2" t="s">
        <v>4</v>
      </c>
    </row>
    <row r="8" spans="1:13" ht="12.75">
      <c r="A8" t="s">
        <v>94</v>
      </c>
      <c r="B8">
        <v>1</v>
      </c>
      <c r="C8">
        <v>0</v>
      </c>
      <c r="D8">
        <v>1</v>
      </c>
      <c r="E8">
        <v>32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95</v>
      </c>
      <c r="B9">
        <v>16</v>
      </c>
      <c r="C9">
        <v>14</v>
      </c>
      <c r="D9">
        <v>17</v>
      </c>
      <c r="E9">
        <v>41.19</v>
      </c>
      <c r="F9">
        <v>35.57</v>
      </c>
      <c r="G9">
        <v>29.35</v>
      </c>
      <c r="H9">
        <v>4.38</v>
      </c>
      <c r="I9">
        <v>2.64</v>
      </c>
      <c r="J9">
        <v>3.41</v>
      </c>
      <c r="K9">
        <v>6.81</v>
      </c>
      <c r="L9">
        <v>20.5</v>
      </c>
      <c r="M9">
        <v>23.59</v>
      </c>
    </row>
    <row r="10" spans="1:13" ht="12.75">
      <c r="A10" t="s">
        <v>96</v>
      </c>
      <c r="B10">
        <v>43</v>
      </c>
      <c r="C10">
        <v>41</v>
      </c>
      <c r="D10">
        <v>41</v>
      </c>
      <c r="E10">
        <v>26.72</v>
      </c>
      <c r="F10">
        <v>33.49</v>
      </c>
      <c r="G10">
        <v>41.46</v>
      </c>
      <c r="H10">
        <v>5.56</v>
      </c>
      <c r="I10">
        <v>7.12</v>
      </c>
      <c r="J10">
        <v>8.51</v>
      </c>
      <c r="K10">
        <v>8.98</v>
      </c>
      <c r="L10">
        <v>5.17</v>
      </c>
      <c r="M10">
        <v>12.41</v>
      </c>
    </row>
    <row r="11" spans="1:13" ht="12.75">
      <c r="A11" t="s">
        <v>97</v>
      </c>
      <c r="B11">
        <v>27</v>
      </c>
      <c r="C11">
        <v>25</v>
      </c>
      <c r="D11">
        <v>23</v>
      </c>
      <c r="E11">
        <v>30.63</v>
      </c>
      <c r="F11">
        <v>39</v>
      </c>
      <c r="G11">
        <v>52.74</v>
      </c>
      <c r="H11">
        <v>5.11</v>
      </c>
      <c r="I11">
        <v>10.08</v>
      </c>
      <c r="J11">
        <v>14.35</v>
      </c>
      <c r="K11">
        <v>4.44</v>
      </c>
      <c r="L11">
        <v>6.56</v>
      </c>
      <c r="M11">
        <v>11.74</v>
      </c>
    </row>
    <row r="12" spans="1:13" ht="12.75">
      <c r="A12" t="s">
        <v>98</v>
      </c>
      <c r="B12">
        <v>4</v>
      </c>
      <c r="C12">
        <v>4</v>
      </c>
      <c r="D12">
        <v>3</v>
      </c>
      <c r="E12">
        <v>19</v>
      </c>
      <c r="F12">
        <v>37.75</v>
      </c>
      <c r="G12">
        <v>57.33</v>
      </c>
      <c r="H12">
        <v>4</v>
      </c>
      <c r="I12">
        <v>15.5</v>
      </c>
      <c r="J12">
        <v>5.67</v>
      </c>
      <c r="K12">
        <v>1.75</v>
      </c>
      <c r="L12">
        <v>5.25</v>
      </c>
      <c r="M12">
        <v>16.33</v>
      </c>
    </row>
    <row r="13" spans="1:13" ht="12.75">
      <c r="A13" t="s">
        <v>99</v>
      </c>
      <c r="B13">
        <v>0</v>
      </c>
      <c r="C13">
        <v>0</v>
      </c>
      <c r="D13">
        <v>1</v>
      </c>
      <c r="E13">
        <v>0</v>
      </c>
      <c r="F13">
        <v>0</v>
      </c>
      <c r="G13">
        <v>15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 s="2" t="s">
        <v>136</v>
      </c>
      <c r="B14" s="2">
        <v>91</v>
      </c>
      <c r="C14" s="2">
        <v>84</v>
      </c>
      <c r="D14" s="2">
        <v>86</v>
      </c>
      <c r="E14" s="2">
        <v>30.14</v>
      </c>
      <c r="F14" s="2">
        <v>35.68</v>
      </c>
      <c r="G14" s="2">
        <v>41.86</v>
      </c>
      <c r="H14" s="2">
        <v>5.09</v>
      </c>
      <c r="I14" s="2">
        <v>7.65</v>
      </c>
      <c r="J14" s="2">
        <v>8.77</v>
      </c>
      <c r="K14" s="2">
        <v>6.84</v>
      </c>
      <c r="L14" s="2">
        <v>8.14</v>
      </c>
      <c r="M14" s="2">
        <v>14.29</v>
      </c>
    </row>
    <row r="15" ht="12.75">
      <c r="A15" s="2" t="s">
        <v>137</v>
      </c>
    </row>
    <row r="16" ht="12.75">
      <c r="A16" s="2" t="s">
        <v>138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139</v>
      </c>
    </row>
    <row r="2" ht="12.75">
      <c r="A2" s="2" t="s">
        <v>85</v>
      </c>
    </row>
    <row r="3" ht="12.75">
      <c r="A3" s="2" t="s">
        <v>86</v>
      </c>
    </row>
    <row r="4" ht="12.75">
      <c r="A4" s="2" t="s">
        <v>87</v>
      </c>
    </row>
    <row r="6" spans="1:5" ht="15.75">
      <c r="A6" s="4" t="s">
        <v>140</v>
      </c>
      <c r="E6" s="4" t="s">
        <v>141</v>
      </c>
    </row>
    <row r="7" ht="15.75">
      <c r="I7" s="4" t="s">
        <v>142</v>
      </c>
    </row>
    <row r="8" spans="1:12" ht="12.75">
      <c r="A8" s="2" t="s">
        <v>143</v>
      </c>
      <c r="B8" s="2" t="s">
        <v>92</v>
      </c>
      <c r="C8" s="2" t="s">
        <v>93</v>
      </c>
      <c r="D8" s="2" t="s">
        <v>4</v>
      </c>
      <c r="E8" s="2" t="s">
        <v>11</v>
      </c>
      <c r="F8" s="2" t="s">
        <v>92</v>
      </c>
      <c r="G8" s="2" t="s">
        <v>93</v>
      </c>
      <c r="H8" s="2" t="s">
        <v>4</v>
      </c>
      <c r="I8" s="2" t="s">
        <v>144</v>
      </c>
      <c r="J8" s="2" t="s">
        <v>92</v>
      </c>
      <c r="K8" s="2" t="s">
        <v>93</v>
      </c>
      <c r="L8" s="2" t="s">
        <v>4</v>
      </c>
    </row>
    <row r="9" spans="1:12" ht="12.75">
      <c r="A9" s="2" t="s">
        <v>145</v>
      </c>
      <c r="B9" s="3">
        <v>3.66</v>
      </c>
      <c r="C9" s="3">
        <v>2.84</v>
      </c>
      <c r="D9" s="3">
        <v>3.89</v>
      </c>
      <c r="E9" t="s">
        <v>146</v>
      </c>
      <c r="F9" s="3">
        <v>90492</v>
      </c>
      <c r="G9" s="3">
        <v>76230</v>
      </c>
      <c r="H9" s="3">
        <v>102562</v>
      </c>
      <c r="I9" t="s">
        <v>147</v>
      </c>
      <c r="J9" s="3">
        <v>24725</v>
      </c>
      <c r="K9" s="3">
        <v>26842</v>
      </c>
      <c r="L9" s="3">
        <v>26366</v>
      </c>
    </row>
    <row r="10" spans="1:12" ht="12.75">
      <c r="A10" s="2" t="s">
        <v>148</v>
      </c>
      <c r="B10" s="3">
        <v>0</v>
      </c>
      <c r="C10" s="3">
        <v>0</v>
      </c>
      <c r="D10" s="3">
        <v>0</v>
      </c>
      <c r="E10" t="s">
        <v>149</v>
      </c>
      <c r="F10" s="3">
        <v>0</v>
      </c>
      <c r="G10" s="3">
        <v>0</v>
      </c>
      <c r="H10" s="3">
        <v>0</v>
      </c>
      <c r="I10" t="s">
        <v>147</v>
      </c>
      <c r="J10" s="3">
        <v>0</v>
      </c>
      <c r="K10" s="3">
        <v>0</v>
      </c>
      <c r="L10" s="3">
        <v>0</v>
      </c>
    </row>
    <row r="11" spans="1:12" ht="12.75">
      <c r="A11" s="2" t="s">
        <v>150</v>
      </c>
      <c r="B11" s="3">
        <v>0</v>
      </c>
      <c r="C11" s="3">
        <v>0</v>
      </c>
      <c r="D11" s="3">
        <v>0</v>
      </c>
      <c r="E11" t="s">
        <v>151</v>
      </c>
      <c r="F11" s="3">
        <v>0</v>
      </c>
      <c r="G11" s="3">
        <v>0</v>
      </c>
      <c r="H11" s="3">
        <v>0</v>
      </c>
      <c r="I11" t="s">
        <v>147</v>
      </c>
      <c r="J11" s="3">
        <v>0</v>
      </c>
      <c r="K11" s="3">
        <v>0</v>
      </c>
      <c r="L11" s="3">
        <v>0</v>
      </c>
    </row>
    <row r="12" spans="1:12" ht="12.75">
      <c r="A12" s="2" t="s">
        <v>152</v>
      </c>
      <c r="B12" s="3">
        <v>0</v>
      </c>
      <c r="C12" s="3">
        <v>0</v>
      </c>
      <c r="D12" s="3">
        <v>0</v>
      </c>
      <c r="E12" t="s">
        <v>153</v>
      </c>
      <c r="F12" s="3">
        <v>0</v>
      </c>
      <c r="G12" s="3">
        <v>0</v>
      </c>
      <c r="H12" s="3">
        <v>0</v>
      </c>
      <c r="I12" t="s">
        <v>147</v>
      </c>
      <c r="J12" s="3">
        <v>0</v>
      </c>
      <c r="K12" s="3">
        <v>0</v>
      </c>
      <c r="L12" s="3">
        <v>0</v>
      </c>
    </row>
    <row r="13" spans="1:12" ht="12.75">
      <c r="A13" s="2" t="s">
        <v>154</v>
      </c>
      <c r="B13" s="3">
        <v>0</v>
      </c>
      <c r="C13" s="3">
        <v>0</v>
      </c>
      <c r="D13" s="3">
        <v>0</v>
      </c>
      <c r="E13" t="s">
        <v>155</v>
      </c>
      <c r="F13" s="3">
        <v>0</v>
      </c>
      <c r="G13" s="3">
        <v>0</v>
      </c>
      <c r="H13" s="3">
        <v>0</v>
      </c>
      <c r="I13" t="s">
        <v>156</v>
      </c>
      <c r="J13" s="3">
        <v>0</v>
      </c>
      <c r="K13" s="3">
        <v>0</v>
      </c>
      <c r="L13" s="3">
        <v>0</v>
      </c>
    </row>
    <row r="14" spans="1:12" ht="12.75">
      <c r="A14" s="2" t="s">
        <v>157</v>
      </c>
      <c r="B14" s="3">
        <v>20</v>
      </c>
      <c r="C14" s="3">
        <v>20</v>
      </c>
      <c r="D14" s="3">
        <v>25</v>
      </c>
      <c r="E14" t="s">
        <v>158</v>
      </c>
      <c r="F14" s="3">
        <v>5722</v>
      </c>
      <c r="G14" s="3">
        <v>30422</v>
      </c>
      <c r="H14" s="3">
        <v>14164</v>
      </c>
      <c r="I14" t="s">
        <v>159</v>
      </c>
      <c r="J14" s="3">
        <v>286</v>
      </c>
      <c r="K14" s="3">
        <v>1521</v>
      </c>
      <c r="L14" s="3">
        <v>567</v>
      </c>
    </row>
    <row r="15" spans="1:12" ht="12.75">
      <c r="A15" s="2" t="s">
        <v>160</v>
      </c>
      <c r="B15" s="3">
        <v>26</v>
      </c>
      <c r="C15" s="3">
        <v>23</v>
      </c>
      <c r="D15" s="3">
        <v>24</v>
      </c>
      <c r="E15" t="s">
        <v>161</v>
      </c>
      <c r="F15" s="3">
        <v>139086</v>
      </c>
      <c r="G15" s="3">
        <v>62317</v>
      </c>
      <c r="H15" s="3">
        <v>10</v>
      </c>
      <c r="I15" t="s">
        <v>159</v>
      </c>
      <c r="J15" s="3">
        <v>5349</v>
      </c>
      <c r="K15" s="3">
        <v>2709</v>
      </c>
      <c r="L15" s="3">
        <v>0</v>
      </c>
    </row>
    <row r="16" ht="12.75">
      <c r="A16" s="2" t="s">
        <v>162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163</v>
      </c>
    </row>
    <row r="3" spans="1:3" ht="12.75">
      <c r="A3" s="2" t="s">
        <v>164</v>
      </c>
      <c r="C3" t="s">
        <v>165</v>
      </c>
    </row>
    <row r="4" spans="1:3" ht="12.75">
      <c r="A4" s="2" t="s">
        <v>166</v>
      </c>
      <c r="C4" t="s">
        <v>167</v>
      </c>
    </row>
    <row r="5" spans="1:3" ht="12.75">
      <c r="A5" s="2" t="s">
        <v>168</v>
      </c>
      <c r="C5" t="s">
        <v>169</v>
      </c>
    </row>
    <row r="6" spans="1:3" ht="12.75">
      <c r="A6" s="2" t="s">
        <v>170</v>
      </c>
      <c r="C6" t="s">
        <v>171</v>
      </c>
    </row>
    <row r="7" spans="1:3" ht="12.75">
      <c r="A7" s="2" t="s">
        <v>172</v>
      </c>
      <c r="C7" t="s">
        <v>173</v>
      </c>
    </row>
    <row r="8" spans="1:3" ht="12.75">
      <c r="A8" s="2" t="s">
        <v>174</v>
      </c>
      <c r="C8" t="s">
        <v>175</v>
      </c>
    </row>
    <row r="9" spans="1:3" ht="12.75">
      <c r="A9" s="2" t="s">
        <v>176</v>
      </c>
      <c r="C9" t="s">
        <v>177</v>
      </c>
    </row>
    <row r="10" spans="1:3" ht="12.75">
      <c r="A10" s="2" t="s">
        <v>178</v>
      </c>
      <c r="C10" t="s">
        <v>179</v>
      </c>
    </row>
    <row r="11" spans="1:3" ht="12.75">
      <c r="A11" s="2" t="s">
        <v>180</v>
      </c>
      <c r="C11" t="s">
        <v>181</v>
      </c>
    </row>
    <row r="12" spans="1:3" ht="12.75">
      <c r="A12" s="2" t="s">
        <v>182</v>
      </c>
      <c r="C12" t="s">
        <v>183</v>
      </c>
    </row>
    <row r="13" spans="1:3" ht="12.75">
      <c r="A13" s="2" t="s">
        <v>184</v>
      </c>
      <c r="C13" t="s">
        <v>185</v>
      </c>
    </row>
    <row r="14" spans="1:3" ht="12.75">
      <c r="A14" s="2" t="s">
        <v>186</v>
      </c>
      <c r="C14" t="s">
        <v>187</v>
      </c>
    </row>
    <row r="15" spans="1:3" ht="12.75">
      <c r="A15" s="2" t="s">
        <v>188</v>
      </c>
      <c r="C15" t="s">
        <v>189</v>
      </c>
    </row>
    <row r="16" spans="1:3" ht="12.75">
      <c r="A16" s="2" t="s">
        <v>190</v>
      </c>
      <c r="C16" t="s">
        <v>191</v>
      </c>
    </row>
    <row r="19" ht="15.75">
      <c r="A19" s="4" t="s">
        <v>192</v>
      </c>
    </row>
    <row r="20" spans="1:9" ht="12.75">
      <c r="A20" s="2" t="s">
        <v>193</v>
      </c>
      <c r="C20" s="2" t="s">
        <v>194</v>
      </c>
      <c r="E20" s="2" t="s">
        <v>195</v>
      </c>
      <c r="G20" s="2" t="s">
        <v>196</v>
      </c>
      <c r="I20" s="2" t="s">
        <v>197</v>
      </c>
    </row>
    <row r="21" spans="1:9" ht="12.75">
      <c r="A21" t="s">
        <v>198</v>
      </c>
      <c r="C21" t="s">
        <v>199</v>
      </c>
      <c r="E21" t="s">
        <v>200</v>
      </c>
      <c r="G21" t="s">
        <v>201</v>
      </c>
      <c r="I21" t="s">
        <v>173</v>
      </c>
    </row>
    <row r="23" ht="15.75">
      <c r="A23" s="4" t="s">
        <v>202</v>
      </c>
    </row>
    <row r="24" spans="1:9" ht="12.75">
      <c r="A24" s="2" t="s">
        <v>193</v>
      </c>
      <c r="C24" s="2" t="s">
        <v>194</v>
      </c>
      <c r="E24" s="2" t="s">
        <v>195</v>
      </c>
      <c r="G24" s="2" t="s">
        <v>196</v>
      </c>
      <c r="I24" s="2" t="s">
        <v>197</v>
      </c>
    </row>
    <row r="26" spans="1:9" ht="12.75"/>
    <row r="29" ht="15.75">
      <c r="A29" s="4" t="s">
        <v>203</v>
      </c>
    </row>
    <row r="30" ht="12.75">
      <c r="A30" s="2" t="s">
        <v>204</v>
      </c>
    </row>
    <row r="32" ht="12.75">
      <c r="A32" s="2" t="s">
        <v>205</v>
      </c>
    </row>
    <row r="33" spans="1:9" ht="12.75">
      <c r="A33" t="s">
        <v>206</v>
      </c>
      <c r="I33" t="s">
        <v>207</v>
      </c>
    </row>
    <row r="34" spans="1:9" ht="12.75">
      <c r="A34" t="s">
        <v>208</v>
      </c>
      <c r="I34" t="s">
        <v>207</v>
      </c>
    </row>
    <row r="35" spans="1:9" ht="12.75">
      <c r="A35" t="s">
        <v>209</v>
      </c>
      <c r="I35" t="s">
        <v>210</v>
      </c>
    </row>
    <row r="36" spans="1:9" ht="12.75">
      <c r="A36" t="s">
        <v>211</v>
      </c>
      <c r="I36" t="s">
        <v>212</v>
      </c>
    </row>
    <row r="37" ht="12.75">
      <c r="A37" s="2" t="s">
        <v>213</v>
      </c>
    </row>
    <row r="38" spans="1:9" ht="12.75">
      <c r="A38" t="s">
        <v>214</v>
      </c>
      <c r="I38" t="s">
        <v>215</v>
      </c>
    </row>
    <row r="39" spans="1:9" ht="12.75">
      <c r="A39" t="s">
        <v>216</v>
      </c>
      <c r="I39" t="s">
        <v>207</v>
      </c>
    </row>
    <row r="40" spans="1:9" ht="12.75">
      <c r="A40" t="s">
        <v>217</v>
      </c>
      <c r="I40" t="s">
        <v>207</v>
      </c>
    </row>
    <row r="41" spans="1:9" ht="12.75">
      <c r="A41" t="s">
        <v>218</v>
      </c>
      <c r="I41" t="s">
        <v>219</v>
      </c>
    </row>
    <row r="42" spans="1:9" ht="12.75">
      <c r="A42" t="s">
        <v>220</v>
      </c>
      <c r="I42" t="s">
        <v>207</v>
      </c>
    </row>
    <row r="43" spans="1:9" ht="12.75">
      <c r="A43" t="s">
        <v>221</v>
      </c>
      <c r="I43" t="s">
        <v>207</v>
      </c>
    </row>
    <row r="44" spans="1:9" ht="12.75">
      <c r="A44" t="s">
        <v>222</v>
      </c>
      <c r="I44" t="s">
        <v>110</v>
      </c>
    </row>
    <row r="45" spans="1:9" ht="12.75">
      <c r="A45" t="s">
        <v>223</v>
      </c>
      <c r="I45" t="s">
        <v>207</v>
      </c>
    </row>
    <row r="46" spans="1:9" ht="12.75">
      <c r="A46" t="s">
        <v>224</v>
      </c>
      <c r="I46" t="s">
        <v>207</v>
      </c>
    </row>
    <row r="47" spans="1:9" ht="12.75">
      <c r="A47" t="s">
        <v>225</v>
      </c>
      <c r="I47" t="s">
        <v>110</v>
      </c>
    </row>
    <row r="48" spans="1:9" ht="12.75">
      <c r="A48" t="s">
        <v>226</v>
      </c>
      <c r="I48" t="s">
        <v>227</v>
      </c>
    </row>
    <row r="49" spans="1:9" ht="12.75">
      <c r="A49" t="s">
        <v>228</v>
      </c>
      <c r="I49" t="s">
        <v>229</v>
      </c>
    </row>
    <row r="51" spans="1:3" ht="12.75">
      <c r="A51" s="2" t="s">
        <v>230</v>
      </c>
    </row>
    <row r="54" ht="15.75">
      <c r="A54" s="4" t="s">
        <v>231</v>
      </c>
    </row>
    <row r="55" spans="1:5" ht="12.75">
      <c r="A55" s="2" t="s">
        <v>193</v>
      </c>
      <c r="C55" s="2" t="s">
        <v>194</v>
      </c>
      <c r="E55" s="2" t="s">
        <v>232</v>
      </c>
    </row>
    <row r="56" spans="1:5" ht="12.75">
      <c r="A56" t="s">
        <v>233</v>
      </c>
      <c r="C56" t="s">
        <v>234</v>
      </c>
      <c r="E56" t="s">
        <v>235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236</v>
      </c>
    </row>
    <row r="3" spans="1:9" ht="12.75">
      <c r="A3" t="s">
        <v>237</v>
      </c>
      <c r="I3" t="s">
        <v>60</v>
      </c>
    </row>
    <row r="4" spans="1:9" ht="12.75">
      <c r="A4" t="s">
        <v>238</v>
      </c>
      <c r="I4" t="s">
        <v>60</v>
      </c>
    </row>
    <row r="5" spans="1:9" ht="12.75">
      <c r="A5" t="s">
        <v>239</v>
      </c>
      <c r="I5" t="s">
        <v>240</v>
      </c>
    </row>
    <row r="6" spans="1:9" ht="12.75">
      <c r="A6" t="s">
        <v>241</v>
      </c>
      <c r="I6" t="s">
        <v>240</v>
      </c>
    </row>
    <row r="7" spans="1:9" ht="12.75">
      <c r="A7" t="s">
        <v>242</v>
      </c>
      <c r="I7" t="s">
        <v>207</v>
      </c>
    </row>
    <row r="8" spans="1:9" ht="12.75">
      <c r="A8" t="s">
        <v>243</v>
      </c>
      <c r="I8" t="s">
        <v>207</v>
      </c>
    </row>
    <row r="9" spans="1:9" ht="12.75">
      <c r="A9" t="s">
        <v>244</v>
      </c>
      <c r="I9" t="s">
        <v>207</v>
      </c>
    </row>
    <row r="10" spans="1:9" ht="12.75">
      <c r="A10" t="s">
        <v>245</v>
      </c>
      <c r="I10" t="s">
        <v>240</v>
      </c>
    </row>
    <row r="11" spans="1:9" ht="12.75">
      <c r="A11" t="s">
        <v>246</v>
      </c>
      <c r="I11" t="s">
        <v>240</v>
      </c>
    </row>
    <row r="12" spans="1:9" ht="12.75">
      <c r="A12" t="s">
        <v>247</v>
      </c>
      <c r="I12" t="s">
        <v>248</v>
      </c>
    </row>
    <row r="13" spans="1:9" ht="12.75">
      <c r="A13" t="s">
        <v>249</v>
      </c>
      <c r="I13" t="s">
        <v>207</v>
      </c>
    </row>
    <row r="14" spans="1:9" ht="12.75">
      <c r="A14" t="s">
        <v>250</v>
      </c>
      <c r="I14" t="s">
        <v>207</v>
      </c>
    </row>
    <row r="15" spans="1:9" ht="12.75">
      <c r="A15" t="s">
        <v>251</v>
      </c>
      <c r="I15" t="s">
        <v>207</v>
      </c>
    </row>
    <row r="16" spans="1:9" ht="12.75">
      <c r="A16" t="s">
        <v>252</v>
      </c>
      <c r="I16" t="s">
        <v>60</v>
      </c>
    </row>
    <row r="17" spans="2:9" ht="12.75">
      <c r="B17" t="s">
        <v>253</v>
      </c>
      <c r="I17" t="s">
        <v>207</v>
      </c>
    </row>
    <row r="18" spans="2:9" ht="12.75">
      <c r="B18" t="s">
        <v>254</v>
      </c>
      <c r="I18" t="s">
        <v>207</v>
      </c>
    </row>
    <row r="19" spans="1:9" ht="12.75">
      <c r="A19" t="s">
        <v>255</v>
      </c>
      <c r="I19" t="s">
        <v>240</v>
      </c>
    </row>
    <row r="20" spans="1:9" ht="12.75">
      <c r="A20" t="s">
        <v>256</v>
      </c>
      <c r="I20" t="s">
        <v>257</v>
      </c>
    </row>
    <row r="21" spans="1:9" ht="12.75">
      <c r="A21" t="s">
        <v>258</v>
      </c>
      <c r="I21" t="s">
        <v>110</v>
      </c>
    </row>
    <row r="22" spans="1:9" ht="12.75">
      <c r="A22" t="s">
        <v>259</v>
      </c>
      <c r="I22" t="s">
        <v>219</v>
      </c>
    </row>
    <row r="23" spans="1:9" ht="12.75">
      <c r="A23" t="s">
        <v>260</v>
      </c>
      <c r="I23" t="s">
        <v>60</v>
      </c>
    </row>
    <row r="24" spans="2:9" ht="12.75">
      <c r="B24" t="s">
        <v>261</v>
      </c>
      <c r="I24" t="s">
        <v>207</v>
      </c>
    </row>
    <row r="25" spans="2:9" ht="12.75">
      <c r="B25" t="s">
        <v>262</v>
      </c>
      <c r="I25" t="s">
        <v>207</v>
      </c>
    </row>
    <row r="26" spans="1:9" ht="12.75">
      <c r="A26" t="s">
        <v>263</v>
      </c>
      <c r="I26" t="s">
        <v>207</v>
      </c>
    </row>
    <row r="27" spans="1:9" ht="12.75">
      <c r="A27" t="s">
        <v>264</v>
      </c>
      <c r="I27" t="s">
        <v>207</v>
      </c>
    </row>
    <row r="28" spans="1:9" ht="12.75">
      <c r="A28" t="s">
        <v>265</v>
      </c>
      <c r="I28" t="s">
        <v>207</v>
      </c>
    </row>
    <row r="29" spans="1:9" ht="12.75">
      <c r="A29" t="s">
        <v>266</v>
      </c>
      <c r="I29" t="s">
        <v>240</v>
      </c>
    </row>
    <row r="30" spans="1:9" ht="12.75">
      <c r="A30" t="s">
        <v>267</v>
      </c>
      <c r="I30" t="s">
        <v>240</v>
      </c>
    </row>
    <row r="31" spans="1:9" ht="12.75">
      <c r="A31" t="s">
        <v>268</v>
      </c>
      <c r="I31" t="s">
        <v>269</v>
      </c>
    </row>
    <row r="32" spans="1:9" ht="12.75">
      <c r="A32" t="s">
        <v>270</v>
      </c>
      <c r="I32" t="s">
        <v>60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</v>
      </c>
    </row>
    <row r="4" spans="1:3" ht="12.75">
      <c r="A4" s="2" t="s">
        <v>271</v>
      </c>
      <c r="C4" t="s">
        <v>272</v>
      </c>
    </row>
    <row r="5" ht="12.75">
      <c r="A5" s="2" t="s">
        <v>273</v>
      </c>
    </row>
    <row r="6" spans="1:9" ht="12.75">
      <c r="A6" t="s">
        <v>274</v>
      </c>
      <c r="I6" t="s">
        <v>207</v>
      </c>
    </row>
    <row r="7" spans="1:9" ht="12.75">
      <c r="A7" t="s">
        <v>275</v>
      </c>
      <c r="I7" t="s">
        <v>207</v>
      </c>
    </row>
    <row r="8" spans="1:9" ht="12.75">
      <c r="A8" t="s">
        <v>276</v>
      </c>
      <c r="I8" t="s">
        <v>207</v>
      </c>
    </row>
    <row r="9" spans="1:9" ht="12.75">
      <c r="A9" t="s">
        <v>277</v>
      </c>
      <c r="I9" t="s">
        <v>207</v>
      </c>
    </row>
    <row r="10" spans="1:9" ht="12.75">
      <c r="A10" t="s">
        <v>278</v>
      </c>
      <c r="I10" t="s">
        <v>207</v>
      </c>
    </row>
    <row r="11" spans="1:9" ht="12.75">
      <c r="A11" t="s">
        <v>279</v>
      </c>
      <c r="I11" t="s">
        <v>207</v>
      </c>
    </row>
    <row r="12" ht="12.75">
      <c r="A12" s="2" t="s">
        <v>280</v>
      </c>
    </row>
    <row r="13" spans="1:9" ht="12.75">
      <c r="A13" t="s">
        <v>281</v>
      </c>
      <c r="I13" t="s">
        <v>207</v>
      </c>
    </row>
    <row r="14" spans="1:9" ht="12.75">
      <c r="A14" t="s">
        <v>282</v>
      </c>
      <c r="I14" t="s">
        <v>207</v>
      </c>
    </row>
    <row r="15" spans="1:9" ht="12.75">
      <c r="A15" t="s">
        <v>283</v>
      </c>
      <c r="I15" t="s">
        <v>207</v>
      </c>
    </row>
    <row r="16" spans="1:9" ht="12.75">
      <c r="A16" t="s">
        <v>284</v>
      </c>
      <c r="I16" t="s">
        <v>257</v>
      </c>
    </row>
    <row r="17" spans="1:9" ht="12.75">
      <c r="A17" t="s">
        <v>285</v>
      </c>
      <c r="I17" t="s">
        <v>257</v>
      </c>
    </row>
    <row r="18" spans="1:9" ht="12.75">
      <c r="A18" t="s">
        <v>286</v>
      </c>
      <c r="I18" t="s">
        <v>257</v>
      </c>
    </row>
    <row r="19" ht="12.75">
      <c r="A19" s="2" t="s">
        <v>287</v>
      </c>
    </row>
    <row r="20" spans="1:9" ht="12.75">
      <c r="A20" t="s">
        <v>288</v>
      </c>
      <c r="I20" t="s">
        <v>207</v>
      </c>
    </row>
    <row r="21" spans="1:9" ht="12.75">
      <c r="A21" t="s">
        <v>289</v>
      </c>
      <c r="I21" t="s">
        <v>257</v>
      </c>
    </row>
    <row r="22" spans="1:9" ht="12.75">
      <c r="A22" t="s">
        <v>290</v>
      </c>
      <c r="I22" t="s">
        <v>257</v>
      </c>
    </row>
    <row r="23" spans="1:9" ht="12.75">
      <c r="A23" t="s">
        <v>291</v>
      </c>
      <c r="I23" t="s">
        <v>207</v>
      </c>
    </row>
    <row r="24" spans="1:9" ht="12.75">
      <c r="A24" t="s">
        <v>292</v>
      </c>
      <c r="I24" t="s">
        <v>207</v>
      </c>
    </row>
    <row r="25" spans="1:9" ht="12.75">
      <c r="A25" t="s">
        <v>293</v>
      </c>
      <c r="I25" t="s">
        <v>207</v>
      </c>
    </row>
    <row r="26" spans="1:9" ht="12.75">
      <c r="A26" t="s">
        <v>294</v>
      </c>
      <c r="I26" t="s">
        <v>207</v>
      </c>
    </row>
    <row r="27" spans="1:9" ht="12.75">
      <c r="A27" t="s">
        <v>295</v>
      </c>
      <c r="I27" t="s">
        <v>207</v>
      </c>
    </row>
    <row r="28" spans="1:9" ht="12.75">
      <c r="A28" t="s">
        <v>296</v>
      </c>
      <c r="I28" t="s">
        <v>207</v>
      </c>
    </row>
    <row r="29" spans="1:9" ht="12.75">
      <c r="A29" t="s">
        <v>297</v>
      </c>
      <c r="I29" t="s">
        <v>257</v>
      </c>
    </row>
    <row r="30" spans="1:9" ht="12.75">
      <c r="A30" t="s">
        <v>298</v>
      </c>
      <c r="I30" t="s">
        <v>257</v>
      </c>
    </row>
    <row r="31" ht="12.75">
      <c r="A31" s="2" t="s">
        <v>299</v>
      </c>
    </row>
    <row r="32" spans="1:9" ht="12.75">
      <c r="A32" t="s">
        <v>300</v>
      </c>
      <c r="I32" t="s">
        <v>207</v>
      </c>
    </row>
    <row r="33" spans="1:9" ht="12.75">
      <c r="A33" t="s">
        <v>301</v>
      </c>
      <c r="I33" t="s">
        <v>207</v>
      </c>
    </row>
    <row r="34" spans="1:9" ht="12.75">
      <c r="A34" t="s">
        <v>302</v>
      </c>
      <c r="I34" t="s">
        <v>207</v>
      </c>
    </row>
    <row r="35" spans="1:9" ht="12.75">
      <c r="A35" t="s">
        <v>303</v>
      </c>
      <c r="I35" t="s">
        <v>207</v>
      </c>
    </row>
    <row r="36" spans="1:9" ht="12.75">
      <c r="A36" t="s">
        <v>304</v>
      </c>
      <c r="I36" t="s">
        <v>207</v>
      </c>
    </row>
    <row r="37" spans="1:9" ht="12.75">
      <c r="A37" t="s">
        <v>305</v>
      </c>
      <c r="I37" t="s">
        <v>207</v>
      </c>
    </row>
    <row r="38" spans="1:9" ht="12.75">
      <c r="A38" t="s">
        <v>306</v>
      </c>
      <c r="I38" t="s">
        <v>207</v>
      </c>
    </row>
    <row r="39" ht="12.75">
      <c r="A39" s="2" t="s">
        <v>307</v>
      </c>
    </row>
    <row r="40" spans="1:9" ht="12.75">
      <c r="A40" t="s">
        <v>308</v>
      </c>
      <c r="I40" t="s">
        <v>207</v>
      </c>
    </row>
    <row r="41" spans="1:9" ht="12.75">
      <c r="A41" t="s">
        <v>309</v>
      </c>
      <c r="I41" t="s">
        <v>207</v>
      </c>
    </row>
    <row r="42" spans="1:9" ht="12.75">
      <c r="A42" t="s">
        <v>310</v>
      </c>
      <c r="I42" t="s">
        <v>207</v>
      </c>
    </row>
    <row r="43" spans="1:9" ht="12.75">
      <c r="A43" t="s">
        <v>311</v>
      </c>
      <c r="I43" t="s">
        <v>207</v>
      </c>
    </row>
    <row r="44" ht="12.75">
      <c r="A44" s="2" t="s">
        <v>312</v>
      </c>
    </row>
    <row r="45" spans="1:9" ht="12.75">
      <c r="A45" t="s">
        <v>313</v>
      </c>
      <c r="I45" t="s">
        <v>207</v>
      </c>
    </row>
    <row r="46" spans="1:9" ht="12.75">
      <c r="A46" t="s">
        <v>314</v>
      </c>
      <c r="I46" t="s">
        <v>207</v>
      </c>
    </row>
    <row r="49" spans="1:3" ht="12.75">
      <c r="A49" s="2" t="s">
        <v>271</v>
      </c>
      <c r="C49" t="s">
        <v>315</v>
      </c>
    </row>
    <row r="50" ht="12.75">
      <c r="A50" s="2" t="s">
        <v>273</v>
      </c>
    </row>
    <row r="51" spans="1:9" ht="12.75">
      <c r="A51" t="s">
        <v>274</v>
      </c>
      <c r="I51" t="s">
        <v>207</v>
      </c>
    </row>
    <row r="52" spans="1:9" ht="12.75">
      <c r="A52" t="s">
        <v>275</v>
      </c>
      <c r="I52" t="s">
        <v>207</v>
      </c>
    </row>
    <row r="53" spans="1:9" ht="12.75">
      <c r="A53" t="s">
        <v>276</v>
      </c>
      <c r="I53" t="s">
        <v>316</v>
      </c>
    </row>
    <row r="54" spans="1:9" ht="12.75">
      <c r="A54" t="s">
        <v>277</v>
      </c>
      <c r="I54" t="s">
        <v>207</v>
      </c>
    </row>
    <row r="55" spans="1:9" ht="12.75">
      <c r="A55" t="s">
        <v>278</v>
      </c>
      <c r="I55" t="s">
        <v>207</v>
      </c>
    </row>
    <row r="56" spans="1:9" ht="12.75">
      <c r="A56" t="s">
        <v>279</v>
      </c>
      <c r="I56" t="s">
        <v>110</v>
      </c>
    </row>
    <row r="57" ht="12.75">
      <c r="A57" s="2" t="s">
        <v>280</v>
      </c>
    </row>
    <row r="58" spans="1:9" ht="12.75">
      <c r="A58" t="s">
        <v>317</v>
      </c>
      <c r="I58" t="s">
        <v>318</v>
      </c>
    </row>
    <row r="59" spans="1:9" ht="12.75">
      <c r="A59" t="s">
        <v>319</v>
      </c>
      <c r="I59" t="s">
        <v>320</v>
      </c>
    </row>
    <row r="60" spans="1:9" ht="12.75">
      <c r="A60" t="s">
        <v>321</v>
      </c>
      <c r="I60" t="s">
        <v>207</v>
      </c>
    </row>
    <row r="61" spans="1:9" ht="12.75">
      <c r="A61" t="s">
        <v>322</v>
      </c>
      <c r="I61" t="s">
        <v>257</v>
      </c>
    </row>
    <row r="62" spans="1:9" ht="12.75">
      <c r="A62" t="s">
        <v>284</v>
      </c>
      <c r="I62" t="s">
        <v>257</v>
      </c>
    </row>
    <row r="63" spans="1:9" ht="12.75">
      <c r="A63" t="s">
        <v>285</v>
      </c>
      <c r="I63" t="s">
        <v>257</v>
      </c>
    </row>
    <row r="64" spans="1:9" ht="12.75">
      <c r="A64" t="s">
        <v>286</v>
      </c>
      <c r="I64" t="s">
        <v>257</v>
      </c>
    </row>
    <row r="65" ht="12.75">
      <c r="A65" s="2" t="s">
        <v>323</v>
      </c>
    </row>
    <row r="66" spans="1:9" ht="12.75">
      <c r="A66" t="s">
        <v>324</v>
      </c>
      <c r="I66" t="s">
        <v>325</v>
      </c>
    </row>
    <row r="67" spans="1:9" ht="12.75">
      <c r="A67" t="s">
        <v>326</v>
      </c>
      <c r="I67" t="s">
        <v>60</v>
      </c>
    </row>
    <row r="68" spans="1:9" ht="12.75">
      <c r="A68" t="s">
        <v>327</v>
      </c>
      <c r="I68" t="s">
        <v>60</v>
      </c>
    </row>
    <row r="69" ht="12.75">
      <c r="A69" s="2" t="s">
        <v>287</v>
      </c>
    </row>
    <row r="70" spans="1:9" ht="12.75">
      <c r="A70" t="s">
        <v>328</v>
      </c>
      <c r="I70" t="s">
        <v>219</v>
      </c>
    </row>
    <row r="71" spans="1:9" ht="12.75">
      <c r="A71" t="s">
        <v>329</v>
      </c>
      <c r="I71" t="s">
        <v>330</v>
      </c>
    </row>
    <row r="72" spans="1:9" ht="12.75">
      <c r="A72" t="s">
        <v>331</v>
      </c>
      <c r="I72" t="s">
        <v>110</v>
      </c>
    </row>
    <row r="73" spans="1:9" ht="12.75">
      <c r="A73" t="s">
        <v>332</v>
      </c>
      <c r="I73" t="s">
        <v>333</v>
      </c>
    </row>
    <row r="74" spans="1:9" ht="12.75">
      <c r="A74" t="s">
        <v>294</v>
      </c>
      <c r="I74" t="s">
        <v>334</v>
      </c>
    </row>
    <row r="75" spans="1:9" ht="12.75">
      <c r="A75" t="s">
        <v>295</v>
      </c>
      <c r="I75" t="s">
        <v>335</v>
      </c>
    </row>
    <row r="76" spans="1:9" ht="12.75">
      <c r="A76" t="s">
        <v>296</v>
      </c>
      <c r="I76" t="s">
        <v>336</v>
      </c>
    </row>
    <row r="77" spans="1:9" ht="12.75">
      <c r="A77" t="s">
        <v>337</v>
      </c>
      <c r="I77" t="s">
        <v>338</v>
      </c>
    </row>
    <row r="78" ht="12.75">
      <c r="A78" s="2" t="s">
        <v>339</v>
      </c>
    </row>
    <row r="79" spans="1:9" ht="12.75">
      <c r="A79" t="s">
        <v>340</v>
      </c>
      <c r="I79" t="s">
        <v>207</v>
      </c>
    </row>
    <row r="80" spans="1:9" ht="12.75">
      <c r="A80" t="s">
        <v>341</v>
      </c>
      <c r="I80" t="s">
        <v>257</v>
      </c>
    </row>
    <row r="81" spans="1:9" ht="12.75">
      <c r="A81" t="s">
        <v>342</v>
      </c>
      <c r="I81" t="s">
        <v>207</v>
      </c>
    </row>
    <row r="82" spans="1:9" ht="12.75">
      <c r="A82" t="s">
        <v>343</v>
      </c>
      <c r="I82" t="s">
        <v>207</v>
      </c>
    </row>
    <row r="83" spans="1:9" ht="12.75">
      <c r="A83" t="s">
        <v>344</v>
      </c>
      <c r="I83" t="s">
        <v>207</v>
      </c>
    </row>
    <row r="84" spans="1:9" ht="12.75">
      <c r="A84" t="s">
        <v>345</v>
      </c>
      <c r="I84" t="s">
        <v>207</v>
      </c>
    </row>
    <row r="85" ht="12.75">
      <c r="A85" s="2" t="s">
        <v>299</v>
      </c>
    </row>
    <row r="86" spans="1:9" ht="12.75">
      <c r="A86" t="s">
        <v>346</v>
      </c>
      <c r="I86" t="s">
        <v>207</v>
      </c>
    </row>
    <row r="87" spans="1:9" ht="12.75">
      <c r="A87" t="s">
        <v>347</v>
      </c>
      <c r="I87" t="s">
        <v>207</v>
      </c>
    </row>
    <row r="88" spans="1:9" ht="12.75">
      <c r="A88" t="s">
        <v>348</v>
      </c>
      <c r="I88" t="s">
        <v>207</v>
      </c>
    </row>
    <row r="89" spans="1:9" ht="12.75">
      <c r="A89" t="s">
        <v>349</v>
      </c>
      <c r="I89" t="s">
        <v>207</v>
      </c>
    </row>
    <row r="90" spans="1:9" ht="12.75">
      <c r="A90" t="s">
        <v>350</v>
      </c>
      <c r="I90" t="s">
        <v>207</v>
      </c>
    </row>
    <row r="91" spans="1:9" ht="12.75">
      <c r="A91" t="s">
        <v>351</v>
      </c>
      <c r="I91" t="s">
        <v>207</v>
      </c>
    </row>
    <row r="92" spans="1:9" ht="12.75">
      <c r="A92" t="s">
        <v>352</v>
      </c>
      <c r="I92" t="s">
        <v>207</v>
      </c>
    </row>
    <row r="93" ht="12.75">
      <c r="A93" s="2" t="s">
        <v>307</v>
      </c>
    </row>
    <row r="94" spans="1:9" ht="12.75">
      <c r="A94" t="s">
        <v>353</v>
      </c>
      <c r="I94" t="s">
        <v>240</v>
      </c>
    </row>
    <row r="95" spans="1:9" ht="12.75">
      <c r="A95" t="s">
        <v>311</v>
      </c>
      <c r="I95" t="s">
        <v>354</v>
      </c>
    </row>
    <row r="96" spans="1:9" ht="12.75">
      <c r="A96" t="s">
        <v>355</v>
      </c>
      <c r="I96" t="s">
        <v>356</v>
      </c>
    </row>
    <row r="97" ht="12.75">
      <c r="A97" s="2" t="s">
        <v>312</v>
      </c>
    </row>
    <row r="98" spans="1:9" ht="12.75">
      <c r="A98" t="s">
        <v>313</v>
      </c>
      <c r="I98" t="s">
        <v>207</v>
      </c>
    </row>
    <row r="99" spans="1:9" ht="12.75">
      <c r="A99" t="s">
        <v>314</v>
      </c>
      <c r="I99" t="s">
        <v>207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Castoldi</dc:creator>
  <cp:keywords/>
  <dc:description/>
  <cp:lastModifiedBy>Laura Castoldi</cp:lastModifiedBy>
  <dcterms:created xsi:type="dcterms:W3CDTF">2019-07-19T08:56:06Z</dcterms:created>
  <dcterms:modified xsi:type="dcterms:W3CDTF">2019-07-19T08:56:06Z</dcterms:modified>
  <cp:category/>
  <cp:version/>
  <cp:contentType/>
  <cp:contentStatus/>
</cp:coreProperties>
</file>